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drawings/drawing3.xml" ContentType="application/vnd.openxmlformats-officedocument.drawing+xml"/>
  <Override PartName="/xl/ink/ink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NETlap\2020-WordPress\lakasfelujitas-auracolor.hu\"/>
    </mc:Choice>
  </mc:AlternateContent>
  <bookViews>
    <workbookView xWindow="0" yWindow="0" windowWidth="8928" windowHeight="5052" tabRatio="614" activeTab="1"/>
  </bookViews>
  <sheets>
    <sheet name="Összesítés" sheetId="1" r:id="rId1"/>
    <sheet name="Díj" sheetId="2" r:id="rId2"/>
    <sheet name="Anyag" sheetId="3" r:id="rId3"/>
  </sheets>
  <definedNames>
    <definedName name="_xlnm.Print_Area" localSheetId="2">Anyag!$A$1:$F$214</definedName>
    <definedName name="_xlnm.Print_Area" localSheetId="1">Díj!$A$1:$I$168</definedName>
    <definedName name="_xlnm.Print_Area" localSheetId="0">Összesítés!$A$1:$G$29</definedName>
  </definedNames>
  <calcPr calcId="152511"/>
</workbook>
</file>

<file path=xl/calcChain.xml><?xml version="1.0" encoding="utf-8"?>
<calcChain xmlns="http://schemas.openxmlformats.org/spreadsheetml/2006/main">
  <c r="G59" i="2" l="1"/>
  <c r="H59" i="2"/>
  <c r="H49" i="2"/>
  <c r="C7" i="1"/>
  <c r="H148" i="2"/>
  <c r="E180" i="3"/>
  <c r="G142" i="2"/>
  <c r="F180" i="3"/>
  <c r="F76" i="3"/>
  <c r="D76" i="3"/>
  <c r="F77" i="3"/>
  <c r="D77" i="3"/>
  <c r="F82" i="3"/>
  <c r="B24" i="1"/>
  <c r="E75" i="3"/>
  <c r="F182" i="3"/>
  <c r="C115" i="2"/>
  <c r="E115" i="2"/>
  <c r="F115" i="2"/>
  <c r="H64" i="2"/>
  <c r="E64" i="2"/>
  <c r="F64" i="2"/>
  <c r="F124" i="3"/>
  <c r="F80" i="3"/>
  <c r="E181" i="3"/>
  <c r="G28" i="2"/>
  <c r="H28" i="2"/>
  <c r="F200" i="3"/>
  <c r="C198" i="3"/>
  <c r="D198" i="3"/>
  <c r="E71" i="3"/>
  <c r="H63" i="2"/>
  <c r="E63" i="2"/>
  <c r="F63" i="2"/>
  <c r="J74" i="3"/>
  <c r="L74" i="3"/>
  <c r="M74" i="3"/>
  <c r="N74" i="3"/>
  <c r="C114" i="2"/>
  <c r="G114" i="2"/>
  <c r="J114" i="2"/>
  <c r="K29" i="2"/>
  <c r="G19" i="2"/>
  <c r="H19" i="2"/>
  <c r="E19" i="2"/>
  <c r="F19" i="2"/>
  <c r="C216" i="3"/>
  <c r="C197" i="3"/>
  <c r="D197" i="3"/>
  <c r="E163" i="3"/>
  <c r="J101" i="3"/>
  <c r="J104" i="3"/>
  <c r="L104" i="3"/>
  <c r="M104" i="3"/>
  <c r="N104" i="3"/>
  <c r="O104" i="3"/>
  <c r="C78" i="3"/>
  <c r="E78" i="3"/>
  <c r="F78" i="3"/>
  <c r="H22" i="3"/>
  <c r="D16" i="3"/>
  <c r="D17" i="3"/>
  <c r="E16" i="3"/>
  <c r="E17" i="3"/>
  <c r="E79" i="2"/>
  <c r="F79" i="2"/>
  <c r="G79" i="2"/>
  <c r="J79" i="2"/>
  <c r="E80" i="2"/>
  <c r="F80" i="2"/>
  <c r="G80" i="2"/>
  <c r="J80" i="2"/>
  <c r="E81" i="2"/>
  <c r="F81" i="2"/>
  <c r="G81" i="2"/>
  <c r="J81" i="2"/>
  <c r="E82" i="2"/>
  <c r="F82" i="2"/>
  <c r="G82" i="2"/>
  <c r="J82" i="2"/>
  <c r="E83" i="2"/>
  <c r="F83" i="2"/>
  <c r="G83" i="2"/>
  <c r="J83" i="2"/>
  <c r="E84" i="2"/>
  <c r="F84" i="2"/>
  <c r="G84" i="2"/>
  <c r="J84" i="2"/>
  <c r="E85" i="2"/>
  <c r="F85" i="2"/>
  <c r="G85" i="2"/>
  <c r="J85" i="2"/>
  <c r="G62" i="2"/>
  <c r="H62" i="2"/>
  <c r="E62" i="2"/>
  <c r="F62" i="2"/>
  <c r="C112" i="2"/>
  <c r="C91" i="2"/>
  <c r="E91" i="2"/>
  <c r="F91" i="2"/>
  <c r="E77" i="2"/>
  <c r="F77" i="2"/>
  <c r="G77" i="2"/>
  <c r="J77" i="2"/>
  <c r="G61" i="2"/>
  <c r="H61" i="2"/>
  <c r="E61" i="2"/>
  <c r="F61" i="2"/>
  <c r="C51" i="2"/>
  <c r="C52" i="2"/>
  <c r="E126" i="2"/>
  <c r="C73" i="2"/>
  <c r="C15" i="2"/>
  <c r="E15" i="2"/>
  <c r="F15" i="2"/>
  <c r="C13" i="2"/>
  <c r="E13" i="2"/>
  <c r="F13" i="2"/>
  <c r="E76" i="2"/>
  <c r="F76" i="2"/>
  <c r="G76" i="2"/>
  <c r="J76" i="2"/>
  <c r="C60" i="2"/>
  <c r="C69" i="2"/>
  <c r="C72" i="2"/>
  <c r="E72" i="2"/>
  <c r="K12" i="2"/>
  <c r="H40" i="2"/>
  <c r="G23" i="2"/>
  <c r="J23" i="2"/>
  <c r="E23" i="2"/>
  <c r="F23" i="2"/>
  <c r="G113" i="2"/>
  <c r="J113" i="2"/>
  <c r="E113" i="2"/>
  <c r="F113" i="2"/>
  <c r="C120" i="3"/>
  <c r="D120" i="3"/>
  <c r="D137" i="3"/>
  <c r="D138" i="3"/>
  <c r="D139" i="3"/>
  <c r="D140" i="3"/>
  <c r="D141" i="3"/>
  <c r="D142" i="3"/>
  <c r="D143" i="3"/>
  <c r="D144" i="3"/>
  <c r="D150" i="3"/>
  <c r="F150" i="3"/>
  <c r="E150" i="3"/>
  <c r="D151" i="3"/>
  <c r="F151" i="3"/>
  <c r="E151" i="3"/>
  <c r="D152" i="3"/>
  <c r="F152" i="3"/>
  <c r="E152" i="3"/>
  <c r="E15" i="3"/>
  <c r="D15" i="3"/>
  <c r="A14" i="3"/>
  <c r="D4" i="1"/>
  <c r="E159" i="3"/>
  <c r="H109" i="3"/>
  <c r="H110" i="3"/>
  <c r="H111" i="3"/>
  <c r="H112" i="3"/>
  <c r="H113" i="3"/>
  <c r="H114" i="3"/>
  <c r="H115" i="3"/>
  <c r="H106" i="3"/>
  <c r="H107" i="3"/>
  <c r="H108" i="3"/>
  <c r="E106" i="3"/>
  <c r="D106" i="3"/>
  <c r="E105" i="3"/>
  <c r="D105" i="3"/>
  <c r="D104" i="3"/>
  <c r="E102" i="3"/>
  <c r="D102" i="3"/>
  <c r="D95" i="3"/>
  <c r="D96" i="3"/>
  <c r="H96" i="3"/>
  <c r="D97" i="3"/>
  <c r="H97" i="3"/>
  <c r="D92" i="3"/>
  <c r="D149" i="3"/>
  <c r="F149" i="3"/>
  <c r="E149" i="3"/>
  <c r="D148" i="3"/>
  <c r="F148" i="3"/>
  <c r="E148" i="3"/>
  <c r="D79" i="3"/>
  <c r="E79" i="3"/>
  <c r="F79" i="3"/>
  <c r="F71" i="3"/>
  <c r="H60" i="3"/>
  <c r="H61" i="3"/>
  <c r="H62" i="3"/>
  <c r="H63" i="3"/>
  <c r="H64" i="3"/>
  <c r="H65" i="3"/>
  <c r="H66" i="3"/>
  <c r="H67" i="3"/>
  <c r="H68" i="3"/>
  <c r="E59" i="3"/>
  <c r="H59" i="3"/>
  <c r="G116" i="2"/>
  <c r="E18" i="2"/>
  <c r="F18" i="2"/>
  <c r="G18" i="2"/>
  <c r="E17" i="2"/>
  <c r="F17" i="2"/>
  <c r="H17" i="2"/>
  <c r="K15" i="2"/>
  <c r="M13" i="2"/>
  <c r="N13" i="2"/>
  <c r="G55" i="2"/>
  <c r="H55" i="2"/>
  <c r="E55" i="2"/>
  <c r="F55" i="2"/>
  <c r="G124" i="2"/>
  <c r="J124" i="2"/>
  <c r="H89" i="2"/>
  <c r="E89" i="2"/>
  <c r="F89" i="2"/>
  <c r="B96" i="2"/>
  <c r="C92" i="2"/>
  <c r="E125" i="2"/>
  <c r="F125" i="2"/>
  <c r="J125" i="2"/>
  <c r="G12" i="2"/>
  <c r="H12" i="2"/>
  <c r="E54" i="2"/>
  <c r="F54" i="2"/>
  <c r="H54" i="2"/>
  <c r="E16" i="2"/>
  <c r="F16" i="2"/>
  <c r="H16" i="2"/>
  <c r="G108" i="2"/>
  <c r="J108" i="2"/>
  <c r="E108" i="2"/>
  <c r="F108" i="2"/>
  <c r="G107" i="2"/>
  <c r="J107" i="2"/>
  <c r="E107" i="2"/>
  <c r="F107" i="2"/>
  <c r="G106" i="2"/>
  <c r="J106" i="2"/>
  <c r="E106" i="2"/>
  <c r="F106" i="2"/>
  <c r="H41" i="2"/>
  <c r="J127" i="2"/>
  <c r="J47" i="2"/>
  <c r="F201" i="3"/>
  <c r="F202" i="3"/>
  <c r="H203" i="3"/>
  <c r="H204" i="3"/>
  <c r="H205" i="3"/>
  <c r="H206" i="3"/>
  <c r="H207" i="3"/>
  <c r="H208" i="3"/>
  <c r="H209" i="3"/>
  <c r="H210" i="3"/>
  <c r="F199" i="3"/>
  <c r="H163" i="3"/>
  <c r="H156" i="3"/>
  <c r="H157" i="3"/>
  <c r="H158" i="3"/>
  <c r="H159" i="3"/>
  <c r="H102" i="3"/>
  <c r="H104" i="3"/>
  <c r="H105" i="3"/>
  <c r="H91" i="3"/>
  <c r="H93" i="3"/>
  <c r="H44" i="3"/>
  <c r="H45" i="3"/>
  <c r="H46" i="3"/>
  <c r="H47" i="3"/>
  <c r="J58" i="3"/>
  <c r="L58" i="3"/>
  <c r="M58" i="3"/>
  <c r="N58" i="3"/>
  <c r="O58" i="3"/>
  <c r="D123" i="3"/>
  <c r="D124" i="3"/>
  <c r="D125" i="3"/>
  <c r="F125" i="3"/>
  <c r="E118" i="3"/>
  <c r="D126" i="3"/>
  <c r="D127" i="3"/>
  <c r="D128" i="3"/>
  <c r="F128" i="3"/>
  <c r="D129" i="3"/>
  <c r="F129" i="3"/>
  <c r="D130" i="3"/>
  <c r="F130" i="3"/>
  <c r="D131" i="3"/>
  <c r="F131" i="3"/>
  <c r="D132" i="3"/>
  <c r="F132" i="3"/>
  <c r="D133" i="3"/>
  <c r="F133" i="3"/>
  <c r="E123" i="3"/>
  <c r="H123" i="3"/>
  <c r="E125" i="3"/>
  <c r="E126" i="3"/>
  <c r="E127" i="3"/>
  <c r="E128" i="3"/>
  <c r="E129" i="3"/>
  <c r="E130" i="3"/>
  <c r="E131" i="3"/>
  <c r="E132" i="3"/>
  <c r="E133" i="3"/>
  <c r="D122" i="3"/>
  <c r="E99" i="3"/>
  <c r="E9" i="1"/>
  <c r="B91" i="3"/>
  <c r="G94" i="2"/>
  <c r="J94" i="2"/>
  <c r="J7" i="2"/>
  <c r="E94" i="2"/>
  <c r="F94" i="2"/>
  <c r="F87" i="2"/>
  <c r="J79" i="3"/>
  <c r="L79" i="3"/>
  <c r="M79" i="3"/>
  <c r="N79" i="3"/>
  <c r="O79" i="3"/>
  <c r="J73" i="3"/>
  <c r="D218" i="3"/>
  <c r="F218" i="3"/>
  <c r="J70" i="3"/>
  <c r="E72" i="3"/>
  <c r="F72" i="3"/>
  <c r="F146" i="2"/>
  <c r="G136" i="2"/>
  <c r="J136" i="2"/>
  <c r="E74" i="2"/>
  <c r="F74" i="2"/>
  <c r="G74" i="2"/>
  <c r="J74" i="2"/>
  <c r="E75" i="2"/>
  <c r="F75" i="2"/>
  <c r="G75" i="2"/>
  <c r="J75" i="2"/>
  <c r="M10" i="2"/>
  <c r="P10" i="2"/>
  <c r="D162" i="3"/>
  <c r="D199" i="3"/>
  <c r="D159" i="3"/>
  <c r="E31" i="2"/>
  <c r="F31" i="2"/>
  <c r="G31" i="2"/>
  <c r="H31" i="2"/>
  <c r="E32" i="2"/>
  <c r="F32" i="2"/>
  <c r="G32" i="2"/>
  <c r="J32" i="2"/>
  <c r="E33" i="2"/>
  <c r="F33" i="2"/>
  <c r="G33" i="2"/>
  <c r="J33" i="2"/>
  <c r="E34" i="2"/>
  <c r="F34" i="2"/>
  <c r="G34" i="2"/>
  <c r="H34" i="2"/>
  <c r="E35" i="2"/>
  <c r="F35" i="2"/>
  <c r="G35" i="2"/>
  <c r="H35" i="2"/>
  <c r="E36" i="2"/>
  <c r="F36" i="2"/>
  <c r="G36" i="2"/>
  <c r="E37" i="2"/>
  <c r="F37" i="2"/>
  <c r="G37" i="2"/>
  <c r="J37" i="2"/>
  <c r="H10" i="2"/>
  <c r="F17" i="1"/>
  <c r="A1" i="1"/>
  <c r="B1" i="1"/>
  <c r="G174" i="2"/>
  <c r="J174" i="2"/>
  <c r="E174" i="2"/>
  <c r="F174" i="2"/>
  <c r="E50" i="2"/>
  <c r="F50" i="2"/>
  <c r="G68" i="2"/>
  <c r="J68" i="2"/>
  <c r="H137" i="2"/>
  <c r="H138" i="2"/>
  <c r="G132" i="2"/>
  <c r="H132" i="2"/>
  <c r="H130" i="2"/>
  <c r="C12" i="1"/>
  <c r="G131" i="2"/>
  <c r="J131" i="2"/>
  <c r="H47" i="2"/>
  <c r="E153" i="2"/>
  <c r="F153" i="2"/>
  <c r="E231" i="3"/>
  <c r="H231" i="3"/>
  <c r="E230" i="3"/>
  <c r="H230" i="3"/>
  <c r="E229" i="3"/>
  <c r="H229" i="3"/>
  <c r="E228" i="3"/>
  <c r="H228" i="3"/>
  <c r="E227" i="3"/>
  <c r="F227" i="3"/>
  <c r="E226" i="3"/>
  <c r="H226" i="3"/>
  <c r="E225" i="3"/>
  <c r="H225" i="3"/>
  <c r="E224" i="3"/>
  <c r="H224" i="3"/>
  <c r="E223" i="3"/>
  <c r="H223" i="3"/>
  <c r="E222" i="3"/>
  <c r="H222" i="3"/>
  <c r="E221" i="3"/>
  <c r="H221" i="3"/>
  <c r="E220" i="3"/>
  <c r="H220" i="3"/>
  <c r="E219" i="3"/>
  <c r="H219" i="3"/>
  <c r="E217" i="3"/>
  <c r="H217" i="3"/>
  <c r="E216" i="3"/>
  <c r="F216" i="3"/>
  <c r="E162" i="3"/>
  <c r="H162" i="3"/>
  <c r="E155" i="3"/>
  <c r="H155" i="3"/>
  <c r="E147" i="3"/>
  <c r="E146" i="3"/>
  <c r="E145" i="3"/>
  <c r="E144" i="3"/>
  <c r="E143" i="3"/>
  <c r="E142" i="3"/>
  <c r="E141" i="3"/>
  <c r="E140" i="3"/>
  <c r="E139" i="3"/>
  <c r="E138" i="3"/>
  <c r="E137" i="3"/>
  <c r="E122" i="3"/>
  <c r="H122" i="3"/>
  <c r="E121" i="3"/>
  <c r="H121" i="3"/>
  <c r="E58" i="3"/>
  <c r="H58" i="3"/>
  <c r="E57" i="3"/>
  <c r="H57" i="3"/>
  <c r="E56" i="3"/>
  <c r="H56" i="3"/>
  <c r="E55" i="3"/>
  <c r="H55" i="3"/>
  <c r="E54" i="3"/>
  <c r="H54" i="3"/>
  <c r="F53" i="3"/>
  <c r="E52" i="3"/>
  <c r="F52" i="3"/>
  <c r="F51" i="3"/>
  <c r="F50" i="3"/>
  <c r="E43" i="3"/>
  <c r="F43" i="3"/>
  <c r="E42" i="3"/>
  <c r="H42" i="3"/>
  <c r="E41" i="3"/>
  <c r="F41" i="3"/>
  <c r="E40" i="3"/>
  <c r="F40" i="3"/>
  <c r="E39" i="3"/>
  <c r="F39" i="3"/>
  <c r="E38" i="3"/>
  <c r="F38" i="3"/>
  <c r="E37" i="3"/>
  <c r="F37" i="3"/>
  <c r="E36" i="3"/>
  <c r="F36" i="3"/>
  <c r="F35" i="3"/>
  <c r="E34" i="3"/>
  <c r="F34" i="3"/>
  <c r="E33" i="3"/>
  <c r="F33" i="3"/>
  <c r="E29" i="3"/>
  <c r="E28" i="3"/>
  <c r="E27" i="3"/>
  <c r="E26" i="3"/>
  <c r="E25" i="3"/>
  <c r="E24" i="3"/>
  <c r="E23" i="3"/>
  <c r="E22" i="3"/>
  <c r="E21" i="3"/>
  <c r="H21" i="3"/>
  <c r="E20" i="3"/>
  <c r="H20" i="3"/>
  <c r="E19" i="3"/>
  <c r="F19" i="3"/>
  <c r="E18" i="3"/>
  <c r="F18" i="3"/>
  <c r="D14" i="3"/>
  <c r="G14" i="2"/>
  <c r="H14" i="2"/>
  <c r="G24" i="2"/>
  <c r="J24" i="2"/>
  <c r="H22" i="2"/>
  <c r="G30" i="2"/>
  <c r="H30" i="2"/>
  <c r="H29" i="2"/>
  <c r="G27" i="2"/>
  <c r="J27" i="2"/>
  <c r="G46" i="2"/>
  <c r="H46" i="2"/>
  <c r="H39" i="2"/>
  <c r="G45" i="2"/>
  <c r="J45" i="2"/>
  <c r="H44" i="2"/>
  <c r="H43" i="2"/>
  <c r="G42" i="2"/>
  <c r="H42" i="2"/>
  <c r="G58" i="2"/>
  <c r="H58" i="2"/>
  <c r="G57" i="2"/>
  <c r="H57" i="2"/>
  <c r="G56" i="2"/>
  <c r="H56" i="2"/>
  <c r="H53" i="2"/>
  <c r="H50" i="2"/>
  <c r="G70" i="2"/>
  <c r="J70" i="2"/>
  <c r="G67" i="2"/>
  <c r="J67" i="2"/>
  <c r="H66" i="2"/>
  <c r="C8" i="1"/>
  <c r="G117" i="2"/>
  <c r="G115" i="2"/>
  <c r="H115" i="2"/>
  <c r="H110" i="2"/>
  <c r="C10" i="1"/>
  <c r="G112" i="2"/>
  <c r="J112" i="2"/>
  <c r="G111" i="2"/>
  <c r="J111" i="2"/>
  <c r="G123" i="2"/>
  <c r="J123" i="2"/>
  <c r="G122" i="2"/>
  <c r="J122" i="2"/>
  <c r="G135" i="2"/>
  <c r="J135" i="2"/>
  <c r="G143" i="2"/>
  <c r="H143" i="2"/>
  <c r="G166" i="2"/>
  <c r="H166" i="2"/>
  <c r="G165" i="2"/>
  <c r="H165" i="2"/>
  <c r="G164" i="2"/>
  <c r="H164" i="2"/>
  <c r="G163" i="2"/>
  <c r="H163" i="2"/>
  <c r="G162" i="2"/>
  <c r="H162" i="2"/>
  <c r="G161" i="2"/>
  <c r="H161" i="2"/>
  <c r="G160" i="2"/>
  <c r="H160" i="2"/>
  <c r="G159" i="2"/>
  <c r="H159" i="2"/>
  <c r="G158" i="2"/>
  <c r="H158" i="2"/>
  <c r="G157" i="2"/>
  <c r="H157" i="2"/>
  <c r="G156" i="2"/>
  <c r="H156" i="2"/>
  <c r="G155" i="2"/>
  <c r="H155" i="2"/>
  <c r="G154" i="2"/>
  <c r="H154" i="2"/>
  <c r="G153" i="2"/>
  <c r="H153" i="2"/>
  <c r="G152" i="2"/>
  <c r="H152" i="2"/>
  <c r="H151" i="2"/>
  <c r="H150" i="2"/>
  <c r="G149" i="2"/>
  <c r="J149" i="2"/>
  <c r="G181" i="2"/>
  <c r="J181" i="2"/>
  <c r="G183" i="2"/>
  <c r="J183" i="2"/>
  <c r="G182" i="2"/>
  <c r="J182" i="2"/>
  <c r="G180" i="2"/>
  <c r="J180" i="2"/>
  <c r="G179" i="2"/>
  <c r="J179" i="2"/>
  <c r="G178" i="2"/>
  <c r="J178" i="2"/>
  <c r="G177" i="2"/>
  <c r="J177" i="2"/>
  <c r="H176" i="2"/>
  <c r="G175" i="2"/>
  <c r="J175" i="2"/>
  <c r="G173" i="2"/>
  <c r="J173" i="2"/>
  <c r="G172" i="2"/>
  <c r="J172" i="2"/>
  <c r="G171" i="2"/>
  <c r="J171" i="2"/>
  <c r="G170" i="2"/>
  <c r="J170" i="2"/>
  <c r="H169" i="2"/>
  <c r="H168" i="2"/>
  <c r="H144" i="2"/>
  <c r="H145" i="2"/>
  <c r="H146" i="2"/>
  <c r="E158" i="2"/>
  <c r="F158" i="2"/>
  <c r="E157" i="2"/>
  <c r="F157" i="2"/>
  <c r="E40" i="2"/>
  <c r="F40" i="2"/>
  <c r="E41" i="2"/>
  <c r="F41" i="2"/>
  <c r="E46" i="2"/>
  <c r="F46" i="2"/>
  <c r="E169" i="2"/>
  <c r="E155" i="2"/>
  <c r="F155" i="2"/>
  <c r="E183" i="2"/>
  <c r="F183" i="2"/>
  <c r="E152" i="2"/>
  <c r="F152" i="2"/>
  <c r="A2" i="3"/>
  <c r="D9" i="3"/>
  <c r="F9" i="3"/>
  <c r="E8" i="3"/>
  <c r="D10" i="3"/>
  <c r="F10" i="3"/>
  <c r="D11" i="3"/>
  <c r="F11" i="3"/>
  <c r="D18" i="3"/>
  <c r="D19" i="3"/>
  <c r="D20" i="3"/>
  <c r="D21" i="3"/>
  <c r="D22" i="3"/>
  <c r="D23" i="3"/>
  <c r="F23" i="3"/>
  <c r="D24" i="3"/>
  <c r="F24" i="3"/>
  <c r="D25" i="3"/>
  <c r="F25" i="3"/>
  <c r="D26" i="3"/>
  <c r="F26" i="3"/>
  <c r="D27" i="3"/>
  <c r="F27" i="3"/>
  <c r="D28" i="3"/>
  <c r="F28" i="3"/>
  <c r="D29" i="3"/>
  <c r="F29" i="3"/>
  <c r="D33" i="3"/>
  <c r="D34" i="3"/>
  <c r="D35" i="3"/>
  <c r="D36" i="3"/>
  <c r="D37" i="3"/>
  <c r="D38" i="3"/>
  <c r="D39" i="3"/>
  <c r="D40" i="3"/>
  <c r="D41" i="3"/>
  <c r="D42" i="3"/>
  <c r="D32" i="3"/>
  <c r="D43" i="3"/>
  <c r="F44" i="3"/>
  <c r="F45" i="3"/>
  <c r="F46" i="3"/>
  <c r="D50" i="3"/>
  <c r="D51" i="3"/>
  <c r="D52" i="3"/>
  <c r="D53" i="3"/>
  <c r="D54" i="3"/>
  <c r="D55" i="3"/>
  <c r="D56" i="3"/>
  <c r="D57" i="3"/>
  <c r="A49" i="3"/>
  <c r="D6" i="1"/>
  <c r="D58" i="3"/>
  <c r="D59" i="3"/>
  <c r="D60" i="3"/>
  <c r="F60" i="3"/>
  <c r="D61" i="3"/>
  <c r="F61" i="3"/>
  <c r="D62" i="3"/>
  <c r="F62" i="3"/>
  <c r="D63" i="3"/>
  <c r="F63" i="3"/>
  <c r="D64" i="3"/>
  <c r="F64" i="3"/>
  <c r="D65" i="3"/>
  <c r="F65" i="3"/>
  <c r="D66" i="3"/>
  <c r="F66" i="3"/>
  <c r="D67" i="3"/>
  <c r="F67" i="3"/>
  <c r="D68" i="3"/>
  <c r="F68" i="3"/>
  <c r="D85" i="3"/>
  <c r="D121" i="3"/>
  <c r="F126" i="3"/>
  <c r="F127" i="3"/>
  <c r="F137" i="3"/>
  <c r="F138" i="3"/>
  <c r="F139" i="3"/>
  <c r="F140" i="3"/>
  <c r="F141" i="3"/>
  <c r="F142" i="3"/>
  <c r="F143" i="3"/>
  <c r="F144" i="3"/>
  <c r="D145" i="3"/>
  <c r="F145" i="3"/>
  <c r="D146" i="3"/>
  <c r="F146" i="3"/>
  <c r="D147" i="3"/>
  <c r="F147" i="3"/>
  <c r="D155" i="3"/>
  <c r="E154" i="3"/>
  <c r="E12" i="1"/>
  <c r="D156" i="3"/>
  <c r="D157" i="3"/>
  <c r="D158" i="3"/>
  <c r="D166" i="3"/>
  <c r="D161" i="3"/>
  <c r="D167" i="3"/>
  <c r="F167" i="3"/>
  <c r="D168" i="3"/>
  <c r="F168" i="3"/>
  <c r="D169" i="3"/>
  <c r="F169" i="3"/>
  <c r="D170" i="3"/>
  <c r="F170" i="3"/>
  <c r="D171" i="3"/>
  <c r="F171" i="3"/>
  <c r="D172" i="3"/>
  <c r="F172" i="3"/>
  <c r="D173" i="3"/>
  <c r="F173" i="3"/>
  <c r="D174" i="3"/>
  <c r="F174" i="3"/>
  <c r="D175" i="3"/>
  <c r="F175" i="3"/>
  <c r="D176" i="3"/>
  <c r="F176" i="3"/>
  <c r="D182" i="3"/>
  <c r="D183" i="3"/>
  <c r="F183" i="3"/>
  <c r="D184" i="3"/>
  <c r="F184" i="3"/>
  <c r="D185" i="3"/>
  <c r="F185" i="3"/>
  <c r="D186" i="3"/>
  <c r="F186" i="3"/>
  <c r="D187" i="3"/>
  <c r="F187" i="3"/>
  <c r="D188" i="3"/>
  <c r="F188" i="3"/>
  <c r="D189" i="3"/>
  <c r="F189" i="3"/>
  <c r="D190" i="3"/>
  <c r="F190" i="3"/>
  <c r="D191" i="3"/>
  <c r="F191" i="3"/>
  <c r="D192" i="3"/>
  <c r="F192" i="3"/>
  <c r="D193" i="3"/>
  <c r="F193" i="3"/>
  <c r="D194" i="3"/>
  <c r="F194" i="3"/>
  <c r="D216" i="3"/>
  <c r="L216" i="3"/>
  <c r="M216" i="3"/>
  <c r="N216" i="3"/>
  <c r="O216" i="3"/>
  <c r="D217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E12" i="2"/>
  <c r="F12" i="2"/>
  <c r="E14" i="2"/>
  <c r="F14" i="2"/>
  <c r="E22" i="2"/>
  <c r="E24" i="2"/>
  <c r="F24" i="2"/>
  <c r="E27" i="2"/>
  <c r="F27" i="2"/>
  <c r="E28" i="2"/>
  <c r="A26" i="2"/>
  <c r="B5" i="1"/>
  <c r="E29" i="2"/>
  <c r="E30" i="2"/>
  <c r="F30" i="2"/>
  <c r="E42" i="2"/>
  <c r="F42" i="2"/>
  <c r="E43" i="2"/>
  <c r="F43" i="2"/>
  <c r="E44" i="2"/>
  <c r="F44" i="2"/>
  <c r="F39" i="2"/>
  <c r="E45" i="2"/>
  <c r="F45" i="2"/>
  <c r="E53" i="2"/>
  <c r="F53" i="2"/>
  <c r="E56" i="2"/>
  <c r="F56" i="2"/>
  <c r="E57" i="2"/>
  <c r="F57" i="2"/>
  <c r="E58" i="2"/>
  <c r="F58" i="2"/>
  <c r="E59" i="2"/>
  <c r="F59" i="2"/>
  <c r="F49" i="2"/>
  <c r="E67" i="2"/>
  <c r="F67" i="2"/>
  <c r="E68" i="2"/>
  <c r="F68" i="2"/>
  <c r="E70" i="2"/>
  <c r="F70" i="2"/>
  <c r="E111" i="2"/>
  <c r="F111" i="2"/>
  <c r="E112" i="2"/>
  <c r="E114" i="2"/>
  <c r="F114" i="2"/>
  <c r="E117" i="2"/>
  <c r="F117" i="2"/>
  <c r="E122" i="2"/>
  <c r="F122" i="2"/>
  <c r="F121" i="2"/>
  <c r="E123" i="2"/>
  <c r="F123" i="2"/>
  <c r="E124" i="2"/>
  <c r="E127" i="2"/>
  <c r="F127" i="2"/>
  <c r="H127" i="2"/>
  <c r="H121" i="2"/>
  <c r="C11" i="1"/>
  <c r="E131" i="2"/>
  <c r="E132" i="2"/>
  <c r="F132" i="2"/>
  <c r="E135" i="2"/>
  <c r="E136" i="2"/>
  <c r="F136" i="2"/>
  <c r="E137" i="2"/>
  <c r="F137" i="2"/>
  <c r="E138" i="2"/>
  <c r="F138" i="2"/>
  <c r="E143" i="2"/>
  <c r="F143" i="2"/>
  <c r="E144" i="2"/>
  <c r="F144" i="2"/>
  <c r="E145" i="2"/>
  <c r="F145" i="2"/>
  <c r="E149" i="2"/>
  <c r="E150" i="2"/>
  <c r="E151" i="2"/>
  <c r="F151" i="2"/>
  <c r="E154" i="2"/>
  <c r="F154" i="2"/>
  <c r="E156" i="2"/>
  <c r="F156" i="2"/>
  <c r="E170" i="2"/>
  <c r="F170" i="2"/>
  <c r="E171" i="2"/>
  <c r="F171" i="2"/>
  <c r="E172" i="2"/>
  <c r="F172" i="2"/>
  <c r="E173" i="2"/>
  <c r="F173" i="2"/>
  <c r="E175" i="2"/>
  <c r="F175" i="2"/>
  <c r="E176" i="2"/>
  <c r="F176" i="2"/>
  <c r="E177" i="2"/>
  <c r="F177" i="2"/>
  <c r="E178" i="2"/>
  <c r="F178" i="2"/>
  <c r="E179" i="2"/>
  <c r="F179" i="2"/>
  <c r="E180" i="2"/>
  <c r="F180" i="2"/>
  <c r="E181" i="2"/>
  <c r="F181" i="2"/>
  <c r="E182" i="2"/>
  <c r="F182" i="2"/>
  <c r="E214" i="3"/>
  <c r="E16" i="1"/>
  <c r="L108" i="3"/>
  <c r="M108" i="3"/>
  <c r="N108" i="3"/>
  <c r="O108" i="3"/>
  <c r="G11" i="2"/>
  <c r="H11" i="2"/>
  <c r="E11" i="2"/>
  <c r="F11" i="2"/>
  <c r="E10" i="2"/>
  <c r="E32" i="3"/>
  <c r="E5" i="1"/>
  <c r="H87" i="2"/>
  <c r="C9" i="1"/>
  <c r="D72" i="3"/>
  <c r="E89" i="3"/>
  <c r="E8" i="1"/>
  <c r="H92" i="3"/>
  <c r="D91" i="3"/>
  <c r="G91" i="2"/>
  <c r="J91" i="2"/>
  <c r="H37" i="2"/>
  <c r="A154" i="3"/>
  <c r="D12" i="1"/>
  <c r="D154" i="3"/>
  <c r="E136" i="3"/>
  <c r="E11" i="1"/>
  <c r="F11" i="1"/>
  <c r="A136" i="3"/>
  <c r="D11" i="1"/>
  <c r="D136" i="3"/>
  <c r="J116" i="2"/>
  <c r="E116" i="2"/>
  <c r="F116" i="2"/>
  <c r="E90" i="2"/>
  <c r="F90" i="2"/>
  <c r="G90" i="2"/>
  <c r="J90" i="2"/>
  <c r="D215" i="3"/>
  <c r="E215" i="3"/>
  <c r="F215" i="3"/>
  <c r="E71" i="2"/>
  <c r="F71" i="2"/>
  <c r="G71" i="2"/>
  <c r="J71" i="2"/>
  <c r="D101" i="3"/>
  <c r="E134" i="2"/>
  <c r="E95" i="3"/>
  <c r="H95" i="3"/>
  <c r="D71" i="3"/>
  <c r="H21" i="2"/>
  <c r="C4" i="1"/>
  <c r="E101" i="3"/>
  <c r="F101" i="3"/>
  <c r="D100" i="3"/>
  <c r="E100" i="3"/>
  <c r="F100" i="3"/>
  <c r="O13" i="2"/>
  <c r="P14" i="2"/>
  <c r="P13" i="2"/>
  <c r="D75" i="3"/>
  <c r="F75" i="3"/>
  <c r="D90" i="3"/>
  <c r="E90" i="3"/>
  <c r="F90" i="3"/>
  <c r="F73" i="3"/>
  <c r="D73" i="3"/>
  <c r="E69" i="2"/>
  <c r="F69" i="2"/>
  <c r="K28" i="2"/>
  <c r="M28" i="2"/>
  <c r="G13" i="2"/>
  <c r="H13" i="2"/>
  <c r="N10" i="2"/>
  <c r="O10" i="2"/>
  <c r="P11" i="2"/>
  <c r="D119" i="3"/>
  <c r="H33" i="2"/>
  <c r="H32" i="2"/>
  <c r="A21" i="2"/>
  <c r="B4" i="1"/>
  <c r="E119" i="3"/>
  <c r="H119" i="3"/>
  <c r="J34" i="2"/>
  <c r="J35" i="2"/>
  <c r="J154" i="2"/>
  <c r="F29" i="2"/>
  <c r="J36" i="2"/>
  <c r="H36" i="2"/>
  <c r="F149" i="2"/>
  <c r="K16" i="2"/>
  <c r="M16" i="2"/>
  <c r="N16" i="2"/>
  <c r="O16" i="2"/>
  <c r="P17" i="2"/>
  <c r="H15" i="2"/>
  <c r="E9" i="2"/>
  <c r="H52" i="2"/>
  <c r="E52" i="2"/>
  <c r="F52" i="2"/>
  <c r="E51" i="2"/>
  <c r="F51" i="2"/>
  <c r="J51" i="2"/>
  <c r="J71" i="3"/>
  <c r="L71" i="3"/>
  <c r="M71" i="3"/>
  <c r="N71" i="3"/>
  <c r="O71" i="3"/>
  <c r="D214" i="3"/>
  <c r="A214" i="3"/>
  <c r="D16" i="1"/>
  <c r="F166" i="3"/>
  <c r="E161" i="3"/>
  <c r="A161" i="3"/>
  <c r="D13" i="1"/>
  <c r="E120" i="3"/>
  <c r="H120" i="3"/>
  <c r="D49" i="3"/>
  <c r="E14" i="3"/>
  <c r="E4" i="1"/>
  <c r="E3" i="1"/>
  <c r="A8" i="3"/>
  <c r="F126" i="2"/>
  <c r="J126" i="2"/>
  <c r="E13" i="1"/>
  <c r="D3" i="1"/>
  <c r="A32" i="3"/>
  <c r="D5" i="1"/>
  <c r="G72" i="2"/>
  <c r="J72" i="2"/>
  <c r="F72" i="2"/>
  <c r="C88" i="2"/>
  <c r="C103" i="3"/>
  <c r="F103" i="3"/>
  <c r="G92" i="2"/>
  <c r="J92" i="2"/>
  <c r="C93" i="2"/>
  <c r="E93" i="2"/>
  <c r="F93" i="2"/>
  <c r="E92" i="2"/>
  <c r="F92" i="2"/>
  <c r="F112" i="2"/>
  <c r="F110" i="2"/>
  <c r="E110" i="2"/>
  <c r="G60" i="2"/>
  <c r="H60" i="2"/>
  <c r="E60" i="2"/>
  <c r="F60" i="2"/>
  <c r="J91" i="3"/>
  <c r="L91" i="3"/>
  <c r="M91" i="3"/>
  <c r="N91" i="3"/>
  <c r="O91" i="3"/>
  <c r="F124" i="2"/>
  <c r="E26" i="2"/>
  <c r="F131" i="2"/>
  <c r="F130" i="2"/>
  <c r="A130" i="2"/>
  <c r="B12" i="1"/>
  <c r="E130" i="2"/>
  <c r="H134" i="2"/>
  <c r="C13" i="1"/>
  <c r="E121" i="2"/>
  <c r="G69" i="2"/>
  <c r="J69" i="2"/>
  <c r="C6" i="1"/>
  <c r="G88" i="2"/>
  <c r="J88" i="2"/>
  <c r="H142" i="2"/>
  <c r="H141" i="2"/>
  <c r="F181" i="3"/>
  <c r="A118" i="3"/>
  <c r="D10" i="1"/>
  <c r="E10" i="1"/>
  <c r="F10" i="1"/>
  <c r="D118" i="3"/>
  <c r="N28" i="2"/>
  <c r="O28" i="2"/>
  <c r="P28" i="2"/>
  <c r="E88" i="2"/>
  <c r="E168" i="2"/>
  <c r="F135" i="2"/>
  <c r="F134" i="2"/>
  <c r="A134" i="2"/>
  <c r="B13" i="1"/>
  <c r="F22" i="2"/>
  <c r="F21" i="2"/>
  <c r="E21" i="2"/>
  <c r="A168" i="2"/>
  <c r="B16" i="1"/>
  <c r="K30" i="2"/>
  <c r="H18" i="2"/>
  <c r="H9" i="2"/>
  <c r="C94" i="3"/>
  <c r="E94" i="3"/>
  <c r="H94" i="3"/>
  <c r="E73" i="2"/>
  <c r="F73" i="2"/>
  <c r="F66" i="2"/>
  <c r="G73" i="2"/>
  <c r="J73" i="2"/>
  <c r="L101" i="3"/>
  <c r="M101" i="3"/>
  <c r="N101" i="3"/>
  <c r="O101" i="3"/>
  <c r="G93" i="2"/>
  <c r="J93" i="2"/>
  <c r="A49" i="2"/>
  <c r="B7" i="1"/>
  <c r="E39" i="2"/>
  <c r="P16" i="2"/>
  <c r="A121" i="2"/>
  <c r="B11" i="1"/>
  <c r="F28" i="2"/>
  <c r="F26" i="2"/>
  <c r="H26" i="2"/>
  <c r="C5" i="1"/>
  <c r="A39" i="2"/>
  <c r="B6" i="1"/>
  <c r="A110" i="2"/>
  <c r="B10" i="1"/>
  <c r="F10" i="2"/>
  <c r="F9" i="2"/>
  <c r="A9" i="2"/>
  <c r="F169" i="2"/>
  <c r="F168" i="2"/>
  <c r="E49" i="2"/>
  <c r="C3" i="1"/>
  <c r="E66" i="2"/>
  <c r="A87" i="2"/>
  <c r="B9" i="1"/>
  <c r="F88" i="2"/>
  <c r="E87" i="2"/>
  <c r="B3" i="1"/>
  <c r="A66" i="2"/>
  <c r="B8" i="1"/>
  <c r="E81" i="3"/>
  <c r="F81" i="3"/>
  <c r="M30" i="2"/>
  <c r="P30" i="2"/>
  <c r="P20" i="2"/>
  <c r="P26" i="2"/>
  <c r="N30" i="2"/>
  <c r="O30" i="2"/>
  <c r="C142" i="2"/>
  <c r="P21" i="2"/>
  <c r="E142" i="2"/>
  <c r="C180" i="3"/>
  <c r="D180" i="3"/>
  <c r="F142" i="2"/>
  <c r="F141" i="2"/>
  <c r="E141" i="2"/>
  <c r="A141" i="2"/>
  <c r="B14" i="1"/>
  <c r="E49" i="3"/>
  <c r="E6" i="1"/>
  <c r="C14" i="1"/>
  <c r="C16" i="1"/>
  <c r="F5" i="1"/>
  <c r="F3" i="1"/>
  <c r="F16" i="1"/>
  <c r="F13" i="1"/>
  <c r="E179" i="3"/>
  <c r="F4" i="1"/>
  <c r="F8" i="1"/>
  <c r="F6" i="1"/>
  <c r="F9" i="1"/>
  <c r="F12" i="1"/>
  <c r="D103" i="3"/>
  <c r="D99" i="3"/>
  <c r="E197" i="3"/>
  <c r="F197" i="3"/>
  <c r="D94" i="3"/>
  <c r="E148" i="2"/>
  <c r="H7" i="3"/>
  <c r="D78" i="3"/>
  <c r="C93" i="3"/>
  <c r="D93" i="3"/>
  <c r="A89" i="3"/>
  <c r="D8" i="1"/>
  <c r="E198" i="3"/>
  <c r="F198" i="3"/>
  <c r="A196" i="3"/>
  <c r="D15" i="1"/>
  <c r="D196" i="3"/>
  <c r="C74" i="3"/>
  <c r="O74" i="3"/>
  <c r="C181" i="3"/>
  <c r="D181" i="3"/>
  <c r="D179" i="3"/>
  <c r="A148" i="2"/>
  <c r="B15" i="1"/>
  <c r="B19" i="1"/>
  <c r="B6" i="2"/>
  <c r="F150" i="2"/>
  <c r="F148" i="2"/>
  <c r="E14" i="1"/>
  <c r="F14" i="1"/>
  <c r="D89" i="3"/>
  <c r="A99" i="3"/>
  <c r="D9" i="1"/>
  <c r="E196" i="3"/>
  <c r="E15" i="1"/>
  <c r="A179" i="3"/>
  <c r="D14" i="1"/>
  <c r="E74" i="3"/>
  <c r="F74" i="3"/>
  <c r="E70" i="3"/>
  <c r="D74" i="3"/>
  <c r="C15" i="1"/>
  <c r="B5" i="2"/>
  <c r="B18" i="1"/>
  <c r="D70" i="3"/>
  <c r="A70" i="3"/>
  <c r="E7" i="1"/>
  <c r="D3" i="3"/>
  <c r="F15" i="1"/>
  <c r="C19" i="1"/>
  <c r="B3" i="3"/>
  <c r="D7" i="1"/>
  <c r="D19" i="1"/>
  <c r="D18" i="1"/>
  <c r="F18" i="1"/>
  <c r="F20" i="1"/>
  <c r="F7" i="1"/>
  <c r="F19" i="1"/>
  <c r="E24" i="1"/>
  <c r="E19" i="1"/>
</calcChain>
</file>

<file path=xl/sharedStrings.xml><?xml version="1.0" encoding="utf-8"?>
<sst xmlns="http://schemas.openxmlformats.org/spreadsheetml/2006/main" count="597" uniqueCount="329">
  <si>
    <t>Bontások</t>
  </si>
  <si>
    <t>alapár,</t>
  </si>
  <si>
    <t>mennyiség,</t>
  </si>
  <si>
    <t>annyi mint:</t>
  </si>
  <si>
    <t>Ft/m2, Ft/m, Ft/db</t>
  </si>
  <si>
    <t>m2, m, db</t>
  </si>
  <si>
    <t>réteg</t>
  </si>
  <si>
    <t>Villany szerelés</t>
  </si>
  <si>
    <t>Vízvezeték kiépítés</t>
  </si>
  <si>
    <t>Aljzatbeton, Falak, Vakolatok</t>
  </si>
  <si>
    <t>Burkolatok</t>
  </si>
  <si>
    <t>Mázolás</t>
  </si>
  <si>
    <t>Szerelvényezés, beüzemelés</t>
  </si>
  <si>
    <t>Füstgáz elvezetés</t>
  </si>
  <si>
    <t>Kimaradt</t>
  </si>
  <si>
    <t>Keletkezni látszik</t>
  </si>
  <si>
    <t>Díjkalkuláció</t>
  </si>
  <si>
    <t>Anyagszükséglet Becslése</t>
  </si>
  <si>
    <t>mennyiség</t>
  </si>
  <si>
    <t>várható bruttó anyagköltség összesen:</t>
  </si>
  <si>
    <t>Burkolatok anyagai</t>
  </si>
  <si>
    <t>Festés anyagai</t>
  </si>
  <si>
    <t>Mázolás anyagai</t>
  </si>
  <si>
    <t>Füstgáz elvezetés anyagai</t>
  </si>
  <si>
    <t>Engedélyek, Szakvélemények, Hitelesítések, Illetékek</t>
  </si>
  <si>
    <t>Sitt konténerezés vagy zsákolás</t>
  </si>
  <si>
    <t>Sitt  elszállítás</t>
  </si>
  <si>
    <t>Kimaradt anyagok</t>
  </si>
  <si>
    <t>Keletkezni látszó anyagszükségletek</t>
  </si>
  <si>
    <t>egységár</t>
  </si>
  <si>
    <t xml:space="preserve"> Hitelesítések </t>
  </si>
  <si>
    <t>Bontás anyagai…</t>
  </si>
  <si>
    <t>sör hegyek a por ellen….:)</t>
  </si>
  <si>
    <t>Fűtés és Gázvezeték kiépítés</t>
  </si>
  <si>
    <t>Kérem, minden számot összegzést Ön is ellemőrizzen, Bármilyen számszaki hiba előfordulhat!</t>
  </si>
  <si>
    <t>cső</t>
  </si>
  <si>
    <t>idomok</t>
  </si>
  <si>
    <t>sarok és tápcsapok</t>
  </si>
  <si>
    <t>kémény bélés anyagai</t>
  </si>
  <si>
    <t>lefolyó csövek</t>
  </si>
  <si>
    <t>lefolyó idomok</t>
  </si>
  <si>
    <t>WC</t>
  </si>
  <si>
    <t>átlagár</t>
  </si>
  <si>
    <t>dobozok</t>
  </si>
  <si>
    <t>konnektorok</t>
  </si>
  <si>
    <t>festhető akrill tömítő</t>
  </si>
  <si>
    <t>vasgitt</t>
  </si>
  <si>
    <t>fatapasz</t>
  </si>
  <si>
    <t>vastagság</t>
  </si>
  <si>
    <t>térfogat</t>
  </si>
  <si>
    <t>súly 1,6 kg/lit</t>
  </si>
  <si>
    <t>csomagolva</t>
  </si>
  <si>
    <t>alternatív kapcsoló</t>
  </si>
  <si>
    <t>felvett:</t>
  </si>
  <si>
    <t>dátum:</t>
  </si>
  <si>
    <t>aktuális beszerzés</t>
  </si>
  <si>
    <t>Aktuális beszerzések</t>
  </si>
  <si>
    <t>AKTUÁLIS összeg</t>
  </si>
  <si>
    <t>várható Anyagköltségek</t>
  </si>
  <si>
    <r>
      <t xml:space="preserve">várható teljes munkadíj     </t>
    </r>
    <r>
      <rPr>
        <sz val="10"/>
        <rFont val="Arial"/>
        <family val="2"/>
        <charset val="238"/>
      </rPr>
      <t>kedvezmények nélküli</t>
    </r>
  </si>
  <si>
    <t>AKTUÁLIS</t>
  </si>
  <si>
    <r>
      <rPr>
        <b/>
        <sz val="10"/>
        <color indexed="12"/>
        <rFont val="Arial"/>
        <family val="2"/>
        <charset val="238"/>
      </rPr>
      <t xml:space="preserve">Aktuális </t>
    </r>
    <r>
      <rPr>
        <b/>
        <sz val="10"/>
        <color indexed="10"/>
        <rFont val="Arial Black"/>
        <family val="2"/>
        <charset val="238"/>
      </rPr>
      <t>MUNKADÍJ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>kedvezménnyel</t>
    </r>
  </si>
  <si>
    <r>
      <rPr>
        <b/>
        <sz val="11"/>
        <color indexed="12"/>
        <rFont val="Calibri"/>
        <family val="2"/>
        <charset val="238"/>
      </rPr>
      <t>AKTUÁLIS</t>
    </r>
    <r>
      <rPr>
        <b/>
        <sz val="11"/>
        <color indexed="8"/>
        <rFont val="Calibri"/>
        <family val="2"/>
        <charset val="238"/>
      </rPr>
      <t xml:space="preserve"> </t>
    </r>
    <r>
      <rPr>
        <b/>
        <sz val="11"/>
        <color indexed="10"/>
        <rFont val="Arial Black"/>
        <family val="2"/>
        <charset val="238"/>
      </rPr>
      <t>ANYAG</t>
    </r>
  </si>
  <si>
    <r>
      <t xml:space="preserve">jelenlegi különbözet: az </t>
    </r>
    <r>
      <rPr>
        <sz val="11"/>
        <color indexed="10"/>
        <rFont val="Arial Black"/>
        <family val="2"/>
        <charset val="238"/>
      </rPr>
      <t>aktuális fizetni való…</t>
    </r>
  </si>
  <si>
    <r>
      <rPr>
        <sz val="10"/>
        <rFont val="Arial Black"/>
        <family val="2"/>
        <charset val="238"/>
      </rPr>
      <t xml:space="preserve">DÍJ </t>
    </r>
    <r>
      <rPr>
        <sz val="10"/>
        <rFont val="Arial"/>
        <family val="2"/>
        <charset val="238"/>
      </rPr>
      <t>nettó</t>
    </r>
  </si>
  <si>
    <t>Sajnos, azt nem garantálhatjuk, hogy a költségvetés tervezet mindent magába foglal. A végső fizetnivalót a valóság határozza meg. Ezért kérjük, hogy a költségvetést tételesen ellenőrizze, hogy minél kevesebb plussz költség merülhessen fel kivitelezés közben!!!</t>
  </si>
  <si>
    <t>Aktuális munkadíj kedvezménnyel nettó összesen:</t>
  </si>
  <si>
    <t xml:space="preserve">Cserépkályha kéményajtó </t>
  </si>
  <si>
    <t xml:space="preserve">Kérem, minden számot összegzést Ön is ellemőrizzen, </t>
  </si>
  <si>
    <t>Bármilyen számszaki hiba előfordulhat!</t>
  </si>
  <si>
    <t>alap</t>
  </si>
  <si>
    <t>finom glett</t>
  </si>
  <si>
    <t xml:space="preserve">WC tartály </t>
  </si>
  <si>
    <t>kapcsolók pontosítani, nagyságrendileg</t>
  </si>
  <si>
    <t>vakolat pótlás</t>
  </si>
  <si>
    <r>
      <t xml:space="preserve">Fi relé </t>
    </r>
    <r>
      <rPr>
        <b/>
        <sz val="12"/>
        <color indexed="10"/>
        <rFont val="Arial"/>
        <family val="2"/>
        <charset val="238"/>
      </rPr>
      <t>?</t>
    </r>
  </si>
  <si>
    <t>csapok, konyha, mosdó, kézmosó?</t>
  </si>
  <si>
    <t>mosdó, kézmosó?</t>
  </si>
  <si>
    <t>zuhanykabin</t>
  </si>
  <si>
    <r>
      <t xml:space="preserve">Elszívó ventillátorok </t>
    </r>
    <r>
      <rPr>
        <sz val="12"/>
        <color indexed="10"/>
        <rFont val="Arial"/>
        <family val="2"/>
        <charset val="238"/>
      </rPr>
      <t>időzítéssel  ????</t>
    </r>
  </si>
  <si>
    <r>
      <t xml:space="preserve">Összesített vakolat pótlás (utólag látszik, </t>
    </r>
    <r>
      <rPr>
        <b/>
        <sz val="12"/>
        <color indexed="10"/>
        <rFont val="Arial"/>
        <family val="2"/>
        <charset val="238"/>
      </rPr>
      <t>közösen felmérni</t>
    </r>
    <r>
      <rPr>
        <b/>
        <sz val="12"/>
        <rFont val="Arial"/>
        <family val="2"/>
        <charset val="238"/>
      </rPr>
      <t>)</t>
    </r>
  </si>
  <si>
    <r>
      <t xml:space="preserve">horonyvakoló habarcs  (utólag látszik, </t>
    </r>
    <r>
      <rPr>
        <b/>
        <sz val="12"/>
        <color indexed="60"/>
        <rFont val="Arial"/>
        <family val="2"/>
        <charset val="238"/>
      </rPr>
      <t>közösen felmérni</t>
    </r>
    <r>
      <rPr>
        <sz val="12"/>
        <rFont val="Arial"/>
        <family val="2"/>
        <charset val="238"/>
      </rPr>
      <t>)</t>
    </r>
  </si>
  <si>
    <t>Festés, tapétázás</t>
  </si>
  <si>
    <t>ajtó szegő lécek</t>
  </si>
  <si>
    <t>konténer lazaságú térfogat</t>
  </si>
  <si>
    <t>ha mondjuk 27 zsák egy m3, akkor:</t>
  </si>
  <si>
    <t>az összesen:</t>
  </si>
  <si>
    <t>Zsák:</t>
  </si>
  <si>
    <r>
      <t xml:space="preserve">csőmázolás </t>
    </r>
    <r>
      <rPr>
        <sz val="12"/>
        <color indexed="10"/>
        <rFont val="Arial"/>
        <family val="2"/>
        <charset val="238"/>
      </rPr>
      <t>pontosítandó</t>
    </r>
  </si>
  <si>
    <t>csiga felépítés, bérlet</t>
  </si>
  <si>
    <t>festő élvédők</t>
  </si>
  <si>
    <r>
      <rPr>
        <sz val="14"/>
        <color indexed="8"/>
        <rFont val="Arial"/>
        <family val="2"/>
        <charset val="238"/>
      </rPr>
      <t xml:space="preserve">Ez a költségvetés négy lapfülön van, </t>
    </r>
    <r>
      <rPr>
        <sz val="14"/>
        <color indexed="8"/>
        <rFont val="Arial Black"/>
        <family val="2"/>
        <charset val="238"/>
      </rPr>
      <t xml:space="preserve">lásd ballra alul: </t>
    </r>
    <r>
      <rPr>
        <sz val="14"/>
        <color indexed="8"/>
        <rFont val="Arial"/>
        <family val="2"/>
        <charset val="238"/>
      </rPr>
      <t>ugymint, Összesítés, Díj, Anyag, Kérdések.</t>
    </r>
  </si>
  <si>
    <t>padló szegélyezés vágott lapokkal</t>
  </si>
  <si>
    <t>Összesített horony vésés-vakolás  (utólag látszik, közösen felmérni)</t>
  </si>
  <si>
    <t>parkett szegélyezés</t>
  </si>
  <si>
    <t>egyéb füstgáz elvezetési munkálatokhoz kapcsolódó tevékenységek</t>
  </si>
  <si>
    <t>vízóra áthelyezés</t>
  </si>
  <si>
    <t>vízszűrő kiépítés</t>
  </si>
  <si>
    <t>Tesa szalag</t>
  </si>
  <si>
    <t>festés</t>
  </si>
  <si>
    <t>bontott csempék alól kimaradt falrészek vésése restaurálása</t>
  </si>
  <si>
    <t>Összesített vakolat pótlás 1 cm-ig (utólag látszik, közösen felmérni)</t>
  </si>
  <si>
    <t>http://lakasfelujitasunk.hu/felmeres.html</t>
  </si>
  <si>
    <t>Fontos informciók a költségvetéshez:</t>
  </si>
  <si>
    <t>http://lakasfelujitasunk.hu/anyagbeszerzes.html</t>
  </si>
  <si>
    <t>fontos tudnivalók:</t>
  </si>
  <si>
    <t>zsákok</t>
  </si>
  <si>
    <t>wc áthelyezés</t>
  </si>
  <si>
    <t>wc lefolyó csõ</t>
  </si>
  <si>
    <t>wc lefolyó idomok</t>
  </si>
  <si>
    <t>1,5*3 eres kábel konnektorokhoz</t>
  </si>
  <si>
    <t>0,75* 3 eres kábel lámpákhoz</t>
  </si>
  <si>
    <t>0,75* 2 eres kábel alternatív</t>
  </si>
  <si>
    <t>katon dobozok</t>
  </si>
  <si>
    <t>burkolat ragasztó</t>
  </si>
  <si>
    <t xml:space="preserve">alapozó festék, 1 literes </t>
  </si>
  <si>
    <t>bojler</t>
  </si>
  <si>
    <t>takaró papír</t>
  </si>
  <si>
    <r>
      <t xml:space="preserve">Keletkezni látszik, </t>
    </r>
    <r>
      <rPr>
        <b/>
        <sz val="12"/>
        <color indexed="10"/>
        <rFont val="Arial"/>
        <family val="2"/>
        <charset val="238"/>
      </rPr>
      <t>amikor látszik, közösen felmérni</t>
    </r>
  </si>
  <si>
    <r>
      <rPr>
        <b/>
        <sz val="12"/>
        <color indexed="12"/>
        <rFont val="Arial"/>
        <family val="2"/>
        <charset val="238"/>
      </rPr>
      <t>Engedélyek, Szakvélemények, Hitelesítések</t>
    </r>
    <r>
      <rPr>
        <b/>
        <sz val="22"/>
        <color indexed="12"/>
        <rFont val="Arial"/>
        <family val="2"/>
        <charset val="238"/>
      </rPr>
      <t xml:space="preserve"> Ügyintézése</t>
    </r>
  </si>
  <si>
    <t>konnektor helyek kiképzése</t>
  </si>
  <si>
    <t>világitás, egy kapcsolóval</t>
  </si>
  <si>
    <t>Kazán garanciás beüzemelés intézése</t>
  </si>
  <si>
    <r>
      <t xml:space="preserve">Burkolatok, </t>
    </r>
    <r>
      <rPr>
        <sz val="12"/>
        <color indexed="12"/>
        <rFont val="Arial"/>
        <family val="2"/>
        <charset val="238"/>
      </rPr>
      <t xml:space="preserve">alapesetben a sima "gondolkodás" nélkli burkolatokkal számolunk. </t>
    </r>
    <r>
      <rPr>
        <sz val="12"/>
        <color indexed="10"/>
        <rFont val="Arial"/>
        <family val="2"/>
        <charset val="238"/>
      </rPr>
      <t xml:space="preserve">A cifrázás néha kétszer annyi </t>
    </r>
    <r>
      <rPr>
        <sz val="12"/>
        <color indexed="12"/>
        <rFont val="Arial"/>
        <family val="2"/>
        <charset val="238"/>
      </rPr>
      <t>figyelmet követelnek, annak az árát is növelnünk kell...</t>
    </r>
  </si>
  <si>
    <r>
      <rPr>
        <b/>
        <sz val="22"/>
        <color indexed="12"/>
        <rFont val="Arial"/>
        <family val="2"/>
        <charset val="238"/>
      </rPr>
      <t>Villany szerelés</t>
    </r>
    <r>
      <rPr>
        <b/>
        <sz val="12"/>
        <color indexed="12"/>
        <rFont val="Arial"/>
        <family val="2"/>
        <charset val="238"/>
      </rPr>
      <t xml:space="preserve"> MTK sodrott réz vezetékkel, csövezés nélkül.                                         </t>
    </r>
    <r>
      <rPr>
        <sz val="12"/>
        <color indexed="10"/>
        <rFont val="Arial"/>
        <family val="2"/>
        <charset val="238"/>
      </rPr>
      <t>(Magyar Szabvány, Csövezve, merev rézzel az +40%)</t>
    </r>
  </si>
  <si>
    <t>kedvezmény nélkül:</t>
  </si>
  <si>
    <r>
      <t xml:space="preserve">szifonok, </t>
    </r>
    <r>
      <rPr>
        <sz val="9"/>
        <rFont val="Arial"/>
        <family val="2"/>
        <charset val="238"/>
      </rPr>
      <t>mosdó, mosogató, zuhany, mosógép</t>
    </r>
  </si>
  <si>
    <t>zománc festék, 1 literes</t>
  </si>
  <si>
    <t>bontási sitt összesen:</t>
  </si>
  <si>
    <t>Sitt, kezelés,  elszállítás</t>
  </si>
  <si>
    <t xml:space="preserve"> víz szürõ</t>
  </si>
  <si>
    <t xml:space="preserve"> fõcsap</t>
  </si>
  <si>
    <r>
      <t xml:space="preserve">Fűtés anyagai,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</si>
  <si>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 xml:space="preserve">Vízvezeték anyagai </t>
    </r>
    <r>
      <rPr>
        <sz val="9"/>
        <color indexed="8"/>
        <rFont val="Arial"/>
        <family val="2"/>
        <charset val="238"/>
      </rPr>
      <t>nagyságrendi darabszámok, amikor látható együtt megszámoljuk</t>
    </r>
  </si>
  <si>
    <r>
      <t>Villany szerelés anyagai</t>
    </r>
    <r>
      <rPr>
        <sz val="9"/>
        <color indexed="8"/>
        <rFont val="Arial"/>
        <family val="2"/>
        <charset val="238"/>
      </rPr>
      <t xml:space="preserve"> nagyságrendi darabszámok, amikor látható együtt megszámoljuk</t>
    </r>
  </si>
  <si>
    <t xml:space="preserve"> bontott falhelyek</t>
  </si>
  <si>
    <t>bojler, wc és egyéb szerelő csavarok</t>
  </si>
  <si>
    <t>csempe élvédõk</t>
  </si>
  <si>
    <t>festõ élvédõ</t>
  </si>
  <si>
    <t xml:space="preserve">ragasztott takarás </t>
  </si>
  <si>
    <t xml:space="preserve">több rétegû ragasztott takarás </t>
  </si>
  <si>
    <t>rejtett világítás akna, mélyedés kiképzés, kb.</t>
  </si>
  <si>
    <t>2,5*3 eres kábel fővezeték, konyha, közvetlen vezetéke</t>
  </si>
  <si>
    <t>durva glett durvázáshoz</t>
  </si>
  <si>
    <t xml:space="preserve"> sarok, fal hely restauration</t>
  </si>
  <si>
    <t>vakolat leszakadás</t>
  </si>
  <si>
    <t xml:space="preserve"> vakolat leszakadás</t>
  </si>
  <si>
    <t xml:space="preserve"> hálos élvédõ</t>
  </si>
  <si>
    <t xml:space="preserve"> hálós élvédõ rakása</t>
  </si>
  <si>
    <t>radiátor karton</t>
  </si>
  <si>
    <t xml:space="preserve"> radiátor ragasztók</t>
  </si>
  <si>
    <t>hõtükör radiátor</t>
  </si>
  <si>
    <t>?</t>
  </si>
  <si>
    <t>Mi ez?</t>
  </si>
  <si>
    <t>tervezett mennyiség,</t>
  </si>
  <si>
    <t>elkészült mennyiség,</t>
  </si>
  <si>
    <t>KÉSZ</t>
  </si>
  <si>
    <t>takaró fóla járható</t>
  </si>
  <si>
    <r>
      <t xml:space="preserve">Amenyiben kivitelezői beszerzésre kerülnek anyagok, a </t>
    </r>
    <r>
      <rPr>
        <sz val="11"/>
        <color indexed="10"/>
        <rFont val="Calibri"/>
        <family val="2"/>
        <charset val="238"/>
      </rPr>
      <t xml:space="preserve">beszerzési </t>
    </r>
    <r>
      <rPr>
        <b/>
        <sz val="11"/>
        <color indexed="10"/>
        <rFont val="Calibri"/>
        <family val="2"/>
        <charset val="238"/>
      </rPr>
      <t>érték azokra az anyagokra és mennyiségekre vonatkozik amelyek a listában szerepelnek.</t>
    </r>
    <r>
      <rPr>
        <sz val="11"/>
        <color indexed="8"/>
        <rFont val="Calibri"/>
        <family val="2"/>
        <charset val="238"/>
      </rPr>
      <t xml:space="preserve"> Ha ezeken más anyagokra lenne szükség, az  vagy számlás beszerzés, beszerzési díjjal, vagy külön megállapodás tárgyát képezi. Amenyiben az ügyfelünk megszabja a beszerzendő anyag márkáját, az csak beszerzési díjas beszerzés lehet.</t>
    </r>
  </si>
  <si>
    <t>Aktuális</t>
  </si>
  <si>
    <t>tervezett mennyiség</t>
  </si>
  <si>
    <t>Tervezett összeg</t>
  </si>
  <si>
    <t>Gyakoriak az összegzési hibák!</t>
  </si>
  <si>
    <t>hidegburkolatokon képzett lyukak</t>
  </si>
  <si>
    <t>Kezdéskor ezt az oszlopot kinullázzuk, majd ahogy készülnek a dolgok, újra visszaírjuk.</t>
  </si>
  <si>
    <r>
      <t xml:space="preserve">Sajnos, azt nem garantálhatjuk, hogy a költségvetés tervezet mindent magába foglal. </t>
    </r>
    <r>
      <rPr>
        <sz val="11"/>
        <color indexed="12"/>
        <rFont val="Arial Black"/>
        <family val="2"/>
        <charset val="238"/>
      </rPr>
      <t>A végső fizetnivalót a valóság határozza meg.</t>
    </r>
    <r>
      <rPr>
        <sz val="11"/>
        <color indexed="10"/>
        <rFont val="Arial Black"/>
        <family val="2"/>
        <charset val="238"/>
      </rPr>
      <t xml:space="preserve"> Ezért kérjük, hogy a költségvetést tételesen ellenőrizze, hogy minél kevesebb plussz költség merülhessen fel kivitelezés közben!!!</t>
    </r>
  </si>
  <si>
    <t>Biztonsági tartalék</t>
  </si>
  <si>
    <r>
      <rPr>
        <sz val="11"/>
        <color indexed="8"/>
        <rFont val="Arial Black"/>
        <family val="2"/>
        <charset val="238"/>
      </rPr>
      <t>ANYAG</t>
    </r>
    <r>
      <rPr>
        <sz val="11"/>
        <color indexed="8"/>
        <rFont val="Calibri"/>
        <family val="2"/>
        <charset val="238"/>
      </rPr>
      <t xml:space="preserve"> bruttó</t>
    </r>
  </si>
  <si>
    <t>fal bontás</t>
  </si>
  <si>
    <t>stang elzárás</t>
  </si>
  <si>
    <r>
      <t xml:space="preserve">Festés, </t>
    </r>
    <r>
      <rPr>
        <sz val="12"/>
        <color indexed="12"/>
        <rFont val="Arial"/>
        <family val="2"/>
        <charset val="238"/>
      </rPr>
      <t xml:space="preserve">alaphelyzetben élhető, szokásos minőségű felületek kialakítására vonatkozik. Ebben nincs benne a falak kiegyenesítése, függőlegesbe hozása. </t>
    </r>
    <r>
      <rPr>
        <b/>
        <sz val="12"/>
        <color indexed="12"/>
        <rFont val="Arial"/>
        <family val="2"/>
        <charset val="238"/>
      </rPr>
      <t xml:space="preserve">Alaphelyzetben 2 rtg festésre vonatkozik. </t>
    </r>
    <r>
      <rPr>
        <sz val="12"/>
        <color indexed="10"/>
        <rFont val="Arial"/>
        <family val="2"/>
        <charset val="238"/>
      </rPr>
      <t xml:space="preserve">Néha a valóság ettől eltérhet. A fizetni valót a valósághoz kell igazítsuk... </t>
    </r>
    <r>
      <rPr>
        <b/>
        <sz val="12"/>
        <color indexed="10"/>
        <rFont val="Arial"/>
        <family val="2"/>
        <charset val="238"/>
      </rPr>
      <t>A színezés feláras, színhatárképzés!</t>
    </r>
  </si>
  <si>
    <t>konyha erős vezeték kiépítése</t>
  </si>
  <si>
    <t>csiszolás</t>
  </si>
  <si>
    <t>fleckelés (apró hibák javítása az dldő festés után)</t>
  </si>
  <si>
    <t>megjegyzés:</t>
  </si>
  <si>
    <t>aláírási</t>
  </si>
  <si>
    <t>18-as gázpressz idomok</t>
  </si>
  <si>
    <t>akrill az ablak szélekhez</t>
  </si>
  <si>
    <t>tartalék összesen, amiről még nem tudjuk, mire kell….</t>
  </si>
  <si>
    <t>auracolor@hotmail.com  Tóth Róbert +3630 68 00 444</t>
  </si>
  <si>
    <r>
      <t>műtárgy bontás, pl. kád, mosdó,  polc, ajtótok, kazán, csapo</t>
    </r>
    <r>
      <rPr>
        <b/>
        <sz val="12"/>
        <color indexed="10"/>
        <rFont val="Arial"/>
        <family val="2"/>
        <charset val="238"/>
      </rPr>
      <t>k, megszámolható darabok…</t>
    </r>
  </si>
  <si>
    <t>új Megszámolható Kiállások, csapok, lefolyók, 3mosdó, 2mosógép, 3zuhany, 1wc, 3konyha</t>
  </si>
  <si>
    <t>biztosíték tábla kialakítása</t>
  </si>
  <si>
    <t>tervezett összeg</t>
  </si>
  <si>
    <t>aljzat betonozás</t>
  </si>
  <si>
    <t xml:space="preserve">fürdő padló </t>
  </si>
  <si>
    <t>fugázás</t>
  </si>
  <si>
    <r>
      <rPr>
        <b/>
        <sz val="12"/>
        <rFont val="Arial"/>
        <family val="2"/>
        <charset val="238"/>
      </rPr>
      <t>szükséges lehet</t>
    </r>
    <r>
      <rPr>
        <sz val="12"/>
        <rFont val="Arial"/>
        <family val="2"/>
        <charset val="238"/>
      </rPr>
      <t xml:space="preserve">, fürdő csempe hely újra vakolása </t>
    </r>
    <r>
      <rPr>
        <b/>
        <sz val="12"/>
        <color indexed="10"/>
        <rFont val="Arial"/>
        <family val="2"/>
        <charset val="238"/>
      </rPr>
      <t>kérdéses, vagy dryvit hálózása az felébe van</t>
    </r>
  </si>
  <si>
    <t>magas mimőségű 3 rtg. Új alapon.</t>
  </si>
  <si>
    <t xml:space="preserve">tervezett összeg </t>
  </si>
  <si>
    <t>aljzatbeton javítások</t>
  </si>
  <si>
    <t>alávakolás, függőlegesítés</t>
  </si>
  <si>
    <t>fugák, kb. ha egy szín…, több szín esetén több lesz a káló</t>
  </si>
  <si>
    <t>parkett lakk</t>
  </si>
  <si>
    <t>mennyezetek</t>
  </si>
  <si>
    <t>tapéta fűrészporos</t>
  </si>
  <si>
    <t>tapéta ragasztó</t>
  </si>
  <si>
    <t>hideg burkolatok</t>
  </si>
  <si>
    <t>0-3-as fehér glettelőgipsz simításhoz, a festett falakra</t>
  </si>
  <si>
    <r>
      <t xml:space="preserve">6-30-as vakológipsz a </t>
    </r>
    <r>
      <rPr>
        <b/>
        <sz val="12"/>
        <rFont val="Arial"/>
        <family val="2"/>
        <charset val="238"/>
      </rPr>
      <t>festendő falakra, és a tapéta alá is telibe</t>
    </r>
  </si>
  <si>
    <r>
      <t xml:space="preserve">szobafesték, </t>
    </r>
    <r>
      <rPr>
        <sz val="12"/>
        <color indexed="30"/>
        <rFont val="Arial"/>
        <family val="2"/>
        <charset val="238"/>
      </rPr>
      <t>krétaporos</t>
    </r>
    <r>
      <rPr>
        <sz val="12"/>
        <rFont val="Arial"/>
        <family val="2"/>
        <charset val="238"/>
      </rPr>
      <t xml:space="preserve"> Héra minõség, ha színezünk több a káló</t>
    </r>
  </si>
  <si>
    <r>
      <t>szobafesték</t>
    </r>
    <r>
      <rPr>
        <sz val="12"/>
        <color indexed="30"/>
        <rFont val="Arial"/>
        <family val="2"/>
        <charset val="238"/>
      </rPr>
      <t>, Nem krétaporos</t>
    </r>
    <r>
      <rPr>
        <b/>
        <sz val="12"/>
        <color indexed="10"/>
        <rFont val="Arial"/>
        <family val="2"/>
        <charset val="238"/>
      </rPr>
      <t xml:space="preserve"> minõség, színes készfesték pl. Héra prémium</t>
    </r>
  </si>
  <si>
    <t xml:space="preserve"> SZÍNEZÉK? Készfesték?</t>
  </si>
  <si>
    <t>alávakolás</t>
  </si>
  <si>
    <t>tervezett beszerzések</t>
  </si>
  <si>
    <t>1201 1021 -   0121 6668  -  0010 0001</t>
  </si>
  <si>
    <t>költségvetési</t>
  </si>
  <si>
    <r>
      <rPr>
        <b/>
        <sz val="12"/>
        <color indexed="10"/>
        <rFont val="Arial"/>
        <family val="2"/>
        <charset val="238"/>
      </rPr>
      <t>számlás</t>
    </r>
    <r>
      <rPr>
        <b/>
        <sz val="12"/>
        <color indexed="12"/>
        <rFont val="Arial"/>
        <family val="2"/>
        <charset val="238"/>
      </rPr>
      <t xml:space="preserve"> anyagbeszerzés pl.</t>
    </r>
  </si>
  <si>
    <t>függőlegesítés</t>
  </si>
  <si>
    <r>
      <t xml:space="preserve">Vízvezeték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</si>
  <si>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Fűtés és Gázvezeték kiépítés, </t>
    </r>
    <r>
      <rPr>
        <b/>
        <sz val="12"/>
        <color indexed="10"/>
        <rFont val="Arial"/>
        <family val="2"/>
        <charset val="238"/>
      </rPr>
      <t>nem teszünk rá hőszigetelést, lakáson belül minek is?</t>
    </r>
    <r>
      <rPr>
        <b/>
        <sz val="12"/>
        <color indexed="12"/>
        <rFont val="Arial"/>
        <family val="2"/>
        <charset val="238"/>
      </rPr>
      <t xml:space="preserve"> Külön kérésre tehetünk rá hőszigetelést, felárért.</t>
    </r>
  </si>
  <si>
    <r>
      <t xml:space="preserve">aktuális, nettó/bruttó biztonsági </t>
    </r>
    <r>
      <rPr>
        <sz val="10"/>
        <color indexed="10"/>
        <rFont val="Arial Black"/>
        <family val="2"/>
        <charset val="238"/>
      </rPr>
      <t>tartalék nélkül</t>
    </r>
  </si>
  <si>
    <r>
      <t xml:space="preserve">tervezett nettó/bruttó költség </t>
    </r>
    <r>
      <rPr>
        <sz val="10"/>
        <color indexed="10"/>
        <rFont val="Arial Black"/>
        <family val="2"/>
        <charset val="238"/>
      </rPr>
      <t>tatalékkal</t>
    </r>
  </si>
  <si>
    <t>Hátra van még</t>
  </si>
  <si>
    <t>Hátra van még…</t>
  </si>
  <si>
    <t>Hátra van még...</t>
  </si>
  <si>
    <t>valóságos mennyiség,</t>
  </si>
  <si>
    <t>aktuális</t>
  </si>
  <si>
    <t>egyenesítés  sarok élek</t>
  </si>
  <si>
    <t>egyenesítés felületsík</t>
  </si>
  <si>
    <t>aljzat betonozás 3-4 centiig</t>
  </si>
  <si>
    <t>ajtó-ablak hely bontása</t>
  </si>
  <si>
    <t>konyha csempézés</t>
  </si>
  <si>
    <t>plusz építési sitt</t>
  </si>
  <si>
    <t>kémény kialakítása Turbó, vagy kondenzációs kazánhoz, csövek hossza</t>
  </si>
  <si>
    <t>Tóth Róbert</t>
  </si>
  <si>
    <r>
      <t>Víz szerelvényezés, lámpa, Wc, darálós wc, öblírótő tartály, csapok,  szifonok, szaniterek, fali tárgyak (</t>
    </r>
    <r>
      <rPr>
        <sz val="12"/>
        <color indexed="49"/>
        <rFont val="Arial"/>
        <family val="2"/>
        <charset val="238"/>
      </rPr>
      <t>számolható darabok</t>
    </r>
    <r>
      <rPr>
        <sz val="12"/>
        <rFont val="Arial"/>
        <family val="2"/>
        <charset val="238"/>
      </rPr>
      <t>) mondjuk…</t>
    </r>
    <r>
      <rPr>
        <b/>
        <sz val="12"/>
        <color indexed="10"/>
        <rFont val="Arial"/>
        <family val="2"/>
        <charset val="238"/>
      </rPr>
      <t>pontosítani...</t>
    </r>
  </si>
  <si>
    <r>
      <t>Villany szerelvényezés (</t>
    </r>
    <r>
      <rPr>
        <sz val="12"/>
        <color indexed="49"/>
        <rFont val="Arial"/>
        <family val="2"/>
        <charset val="238"/>
      </rPr>
      <t>az összes megszámolható darab,</t>
    </r>
    <r>
      <rPr>
        <sz val="12"/>
        <rFont val="Arial"/>
        <family val="2"/>
        <charset val="238"/>
      </rPr>
      <t xml:space="preserve"> konnektor, mondjuk, sarokcsapok, …</t>
    </r>
    <r>
      <rPr>
        <b/>
        <sz val="12"/>
        <color indexed="10"/>
        <rFont val="Arial"/>
        <family val="2"/>
        <charset val="238"/>
      </rPr>
      <t>pontosítani…</t>
    </r>
    <r>
      <rPr>
        <sz val="12"/>
        <rFont val="Arial"/>
        <family val="2"/>
        <charset val="238"/>
      </rPr>
      <t xml:space="preserve"> kapcsoló,  biztosíték)</t>
    </r>
  </si>
  <si>
    <t>bojler felszerelés</t>
  </si>
  <si>
    <t>általános apró javítás a falakon</t>
  </si>
  <si>
    <t>Falak normál gipszkarton, fémszerkezettel</t>
  </si>
  <si>
    <t>nyílások</t>
  </si>
  <si>
    <t>parketta reccsenéstelenítés</t>
  </si>
  <si>
    <t>tok mázolás</t>
  </si>
  <si>
    <t>komunikációs kiállás, dupla vezetékkel</t>
  </si>
  <si>
    <t>biztosíték doboz</t>
  </si>
  <si>
    <r>
      <t xml:space="preserve">TV, internet kábel, duplán </t>
    </r>
    <r>
      <rPr>
        <b/>
        <sz val="12"/>
        <color indexed="10"/>
        <rFont val="Arial"/>
        <family val="2"/>
        <charset val="238"/>
      </rPr>
      <t>?</t>
    </r>
  </si>
  <si>
    <t xml:space="preserve">fürdő csempe hely újra vakolása </t>
  </si>
  <si>
    <t>nyílások befalazása</t>
  </si>
  <si>
    <t>gipszkarton fal kiképzése kálóval  http://www.rigips.hu/tervezoknek/anyag_es_arkalkulator/#calculation</t>
  </si>
  <si>
    <t>pur hab az ajtó beállításokhoz</t>
  </si>
  <si>
    <t>Belső ajtók</t>
  </si>
  <si>
    <t>belső ablakok</t>
  </si>
  <si>
    <t>pur hab a parketta alátámasztásokhoz</t>
  </si>
  <si>
    <t>vízóra hitelesítés szerződés</t>
  </si>
  <si>
    <r>
      <t xml:space="preserve"> </t>
    </r>
    <r>
      <rPr>
        <b/>
        <sz val="12"/>
        <color indexed="10"/>
        <rFont val="Arial"/>
        <family val="2"/>
        <charset val="238"/>
      </rPr>
      <t>törölközőszárító</t>
    </r>
    <r>
      <rPr>
        <sz val="12"/>
        <rFont val="Arial"/>
        <family val="2"/>
        <charset val="238"/>
      </rPr>
      <t xml:space="preserve"> ? Villany fűtőbetéttel</t>
    </r>
  </si>
  <si>
    <t>tükrös szekrény</t>
  </si>
  <si>
    <r>
      <rPr>
        <b/>
        <sz val="12"/>
        <rFont val="Arial"/>
        <family val="2"/>
        <charset val="238"/>
      </rPr>
      <t>sitt kezelés,</t>
    </r>
    <r>
      <rPr>
        <sz val="12"/>
        <rFont val="Arial"/>
        <family val="2"/>
        <charset val="238"/>
      </rPr>
      <t xml:space="preserve"> zsákolás, kihordás, csigázás, </t>
    </r>
    <r>
      <rPr>
        <b/>
        <sz val="12"/>
        <rFont val="Arial"/>
        <family val="2"/>
        <charset val="238"/>
      </rPr>
      <t>anyag feltermelés</t>
    </r>
  </si>
  <si>
    <t>vízóra csere hitelesíttetés ügyintézése</t>
  </si>
  <si>
    <t>végső nagy szöszmötölés, kb. 4 nap egy-két ember (kisebb-nagyobb hibák javítása, elmaradások pótlása, tételesen nem szereplő apró feladatok elvégzése.)</t>
  </si>
  <si>
    <t>klíma előkészítés, csövek beépítése</t>
  </si>
  <si>
    <r>
      <t xml:space="preserve"> Felmérés-kalkuláció díjmentes az első költségvetés vázlatig. Azt követően már nem lehet ingyenes, mert akkor azt másnak kellene megfizetni.
Egy átlagos teljes felújítás megalapozott költségvetése kiszámolva három napos munka átlagban.      
Védve a korrekt Ügyfeleinket, a díjmentes első vázlat után, </t>
    </r>
    <r>
      <rPr>
        <b/>
        <sz val="11"/>
        <color indexed="8"/>
        <rFont val="Arial"/>
        <family val="2"/>
        <charset val="238"/>
      </rPr>
      <t>ha komolyra fordul a dolog, csak egy húszas utalása után folytathatom a számításokat.</t>
    </r>
  </si>
  <si>
    <t>belső ajtó beállítása</t>
  </si>
  <si>
    <t>előszoba fala</t>
  </si>
  <si>
    <r>
      <t xml:space="preserve">tisztasági 1rtg. Mázolás </t>
    </r>
    <r>
      <rPr>
        <sz val="12"/>
        <color indexed="10"/>
        <rFont val="Arial"/>
        <family val="2"/>
        <charset val="238"/>
      </rPr>
      <t>mondjuk</t>
    </r>
  </si>
  <si>
    <t xml:space="preserve">nagyablak bontása </t>
  </si>
  <si>
    <r>
      <t xml:space="preserve">csõ megszüntetés </t>
    </r>
    <r>
      <rPr>
        <b/>
        <sz val="12"/>
        <color indexed="10"/>
        <rFont val="Arial"/>
        <family val="2"/>
        <charset val="238"/>
      </rPr>
      <t>mondjuk</t>
    </r>
  </si>
  <si>
    <t>parapetes gázkazán  installálás</t>
  </si>
  <si>
    <r>
      <t xml:space="preserve">radiátor kiállás, törölköző szárító, </t>
    </r>
    <r>
      <rPr>
        <b/>
        <sz val="12"/>
        <color indexed="10"/>
        <rFont val="Arial"/>
        <family val="2"/>
        <charset val="238"/>
      </rPr>
      <t>mondjuk</t>
    </r>
  </si>
  <si>
    <t>nagyablak befalazása</t>
  </si>
  <si>
    <t>galéria építés fémszerkezettel</t>
  </si>
  <si>
    <t>nagy boltív bontása</t>
  </si>
  <si>
    <t>nagy boltív kialakítása sablonnal</t>
  </si>
  <si>
    <r>
      <t xml:space="preserve">vakolat pótlás a nyílásokon, </t>
    </r>
    <r>
      <rPr>
        <b/>
        <sz val="12"/>
        <color indexed="10"/>
        <rFont val="Arial"/>
        <family val="2"/>
        <charset val="238"/>
      </rPr>
      <t>mondjuk</t>
    </r>
  </si>
  <si>
    <r>
      <t xml:space="preserve">fürdőszoba csempe, </t>
    </r>
    <r>
      <rPr>
        <b/>
        <sz val="12"/>
        <color indexed="10"/>
        <rFont val="Arial"/>
        <family val="2"/>
        <charset val="238"/>
      </rPr>
      <t>mondjuk</t>
    </r>
  </si>
  <si>
    <t>előszoba-konyha padló</t>
  </si>
  <si>
    <t>wc padló</t>
  </si>
  <si>
    <t>laminált parketta lerakás</t>
  </si>
  <si>
    <t>konyha ebédlő fala</t>
  </si>
  <si>
    <t>mellékhelyiségek fala</t>
  </si>
  <si>
    <t>nagy szoba fala</t>
  </si>
  <si>
    <t>galériás háló fala</t>
  </si>
  <si>
    <t>vendégszoba fala</t>
  </si>
  <si>
    <t>bérszoba fala</t>
  </si>
  <si>
    <t>menyezet</t>
  </si>
  <si>
    <t>gipszkarton galéria aljára</t>
  </si>
  <si>
    <t>álmenyezet a mellékhelyiségekbe</t>
  </si>
  <si>
    <r>
      <rPr>
        <sz val="12"/>
        <color indexed="10"/>
        <rFont val="Arial"/>
        <family val="2"/>
        <charset val="238"/>
      </rPr>
      <t>cserékályha</t>
    </r>
    <r>
      <rPr>
        <sz val="12"/>
        <rFont val="Arial"/>
        <family val="2"/>
        <charset val="238"/>
      </rPr>
      <t xml:space="preserve"> bontás</t>
    </r>
  </si>
  <si>
    <r>
      <t xml:space="preserve">csempe bontása </t>
    </r>
    <r>
      <rPr>
        <b/>
        <sz val="12"/>
        <color indexed="10"/>
        <rFont val="Arial"/>
        <family val="2"/>
        <charset val="238"/>
      </rPr>
      <t>mondjuk</t>
    </r>
  </si>
  <si>
    <t>parketta csiszolás, előtérben is</t>
  </si>
  <si>
    <t>cserépkályha helyének a pótlása</t>
  </si>
  <si>
    <t>cserépkályha</t>
  </si>
  <si>
    <t>radiátor felszerelés</t>
  </si>
  <si>
    <t>világitás, több kapcsolóval, kapcsolónként</t>
  </si>
  <si>
    <t>ajtó becsinálás egyik oldalról</t>
  </si>
  <si>
    <t>glettelés telibe háromszor</t>
  </si>
  <si>
    <t>glettelés gipszkarton háromszor</t>
  </si>
  <si>
    <r>
      <t xml:space="preserve">szag és páraelszívó, </t>
    </r>
    <r>
      <rPr>
        <sz val="12"/>
        <color indexed="10"/>
        <rFont val="Arial"/>
        <family val="2"/>
        <charset val="238"/>
      </rPr>
      <t>2 db</t>
    </r>
  </si>
  <si>
    <t>élhető 2rtg. Mázolás, a dísz ajtó, az új ajtók</t>
  </si>
  <si>
    <t>kazán</t>
  </si>
  <si>
    <t>radiátor</t>
  </si>
  <si>
    <t>Idomok megszámolni</t>
  </si>
  <si>
    <t>radiátor szelepek, párban szettben</t>
  </si>
  <si>
    <t xml:space="preserve"> ideiglenes víz óra</t>
  </si>
  <si>
    <t>bontott tégla kevés lesz</t>
  </si>
  <si>
    <t>laminált parkett, alátét szivacs, fólia</t>
  </si>
  <si>
    <t>kazán garanciális papír vizsgálat</t>
  </si>
  <si>
    <t>páraelszívó 2 db</t>
  </si>
  <si>
    <t>aljzat bontás fürdő 5cm</t>
  </si>
  <si>
    <t>aljzat bontás konyha</t>
  </si>
  <si>
    <t>vízóra plomba megtartása az áthelyezés során</t>
  </si>
  <si>
    <t>kicsi ablakok kiképzése</t>
  </si>
  <si>
    <t>Biztosték</t>
  </si>
  <si>
    <t>kp</t>
  </si>
  <si>
    <t>kp.</t>
  </si>
  <si>
    <t>nyílás béletek kiképzése</t>
  </si>
  <si>
    <t>ablakocskák</t>
  </si>
  <si>
    <t>ajtók</t>
  </si>
  <si>
    <t>aljzat hálózás</t>
  </si>
  <si>
    <t>ajtótokok</t>
  </si>
  <si>
    <t>sablon anyag a boltívhez</t>
  </si>
  <si>
    <t>repedésgátló üvegszövetháló a friss betonokra</t>
  </si>
  <si>
    <t xml:space="preserve">vas rozsdagátló és alapozó festék, 1 literes </t>
  </si>
  <si>
    <t>szintezés, a bontott aljzatok ujraszintezáse</t>
  </si>
  <si>
    <t>repedésmentesítés üvegháló felhasználásával</t>
  </si>
  <si>
    <t>galéria rozsdagátlás, és alapozó festés</t>
  </si>
  <si>
    <t>közterülethasználati engedély</t>
  </si>
  <si>
    <t>kenhető szigetelő gumi</t>
  </si>
  <si>
    <t>páraálló zöld karton felár</t>
  </si>
  <si>
    <t>gipszkarton galéria aljára, s ajtóhoz</t>
  </si>
  <si>
    <t>Ajtók vissza</t>
  </si>
  <si>
    <t>ajtók levonva az anyagnál</t>
  </si>
  <si>
    <t>falerősírő vas anyagostul</t>
  </si>
  <si>
    <t>galéria-ajtó szituáció</t>
  </si>
  <si>
    <t>korlát anyagai</t>
  </si>
  <si>
    <t>galéra feletti nyílások bezárása</t>
  </si>
  <si>
    <t xml:space="preserve">utalva </t>
  </si>
  <si>
    <t xml:space="preserve"> Közepes Polgári lakás</t>
  </si>
  <si>
    <t>kozepes.polgari@gmail.com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</si>
</sst>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\ _F_t_-;\-* #,##0.00\ _F_t_-;_-* &quot;-&quot;??\ _F_t_-;_-@_-"/>
    <numFmt numFmtId="164" formatCode="_-* #,##0\ _F_t_-;\-* #,##0\ _F_t_-;_-* &quot;-&quot;??\ _F_t_-;_-@_-"/>
    <numFmt numFmtId="165" formatCode="#,##0_@&quot;m2&quot;"/>
    <numFmt numFmtId="166" formatCode="#,##0_@&quot;db&quot;"/>
    <numFmt numFmtId="167" formatCode="#,##0_@&quot;m&quot;"/>
    <numFmt numFmtId="168" formatCode="#,##0.0_@&quot;m2&quot;"/>
    <numFmt numFmtId="169" formatCode="#,##0.00_@&quot;m2&quot;"/>
    <numFmt numFmtId="170" formatCode="#,##0.00_@&quot;m&quot;"/>
    <numFmt numFmtId="171" formatCode="#,##0.0_@&quot;m&quot;"/>
    <numFmt numFmtId="172" formatCode="#,##0_@&quot;m3&quot;"/>
    <numFmt numFmtId="174" formatCode="#,##0_@&quot;zsák&quot;"/>
    <numFmt numFmtId="178" formatCode="#,##0_@&quot;tekercs&quot;"/>
    <numFmt numFmtId="179" formatCode="#,##0.00_@&quot;cm&quot;"/>
    <numFmt numFmtId="180" formatCode="#,##0_@&quot;liter&quot;"/>
    <numFmt numFmtId="181" formatCode="#,##0_@&quot;kg&quot;"/>
    <numFmt numFmtId="182" formatCode="#,##0_@&quot;Ft/össz.&quot;"/>
    <numFmt numFmtId="184" formatCode="#,##0_@&quot;Ft/zsák&quot;"/>
    <numFmt numFmtId="185" formatCode="#,##0_@&quot;zsák/25 kg&quot;"/>
    <numFmt numFmtId="186" formatCode="#,##0_@&quot;tubus&quot;"/>
    <numFmt numFmtId="187" formatCode="#,##0_@&quot;doboz&quot;"/>
    <numFmt numFmtId="189" formatCode="#,##0.0_@&quot;m3&quot;"/>
    <numFmt numFmtId="190" formatCode="#,##0_@&quot;csomag&quot;"/>
    <numFmt numFmtId="191" formatCode="#,##0_@&quot;vödör/16 kg&quot;"/>
    <numFmt numFmtId="192" formatCode="#,##0_@&quot;Ft&quot;"/>
    <numFmt numFmtId="193" formatCode="#,##0_@&quot;tabla&quot;"/>
    <numFmt numFmtId="196" formatCode="#,##0.0_@&quot;zsák/25 kg&quot;"/>
    <numFmt numFmtId="199" formatCode="#,##0.0_@&quot;vödör/16 kg&quot;"/>
    <numFmt numFmtId="202" formatCode="#,##0_@&quot;munkanap&quot;"/>
    <numFmt numFmtId="205" formatCode="#,##0_@&quot;cm&quot;"/>
    <numFmt numFmtId="209" formatCode="#,##0_@&quot;vödör/5 lit&quot;"/>
  </numFmts>
  <fonts count="142" x14ac:knownFonts="1"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2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Arial Black"/>
      <family val="2"/>
      <charset val="238"/>
    </font>
    <font>
      <sz val="20"/>
      <color indexed="8"/>
      <name val="Arial Black"/>
      <family val="2"/>
      <charset val="238"/>
    </font>
    <font>
      <sz val="11"/>
      <color indexed="8"/>
      <name val="Arial Black"/>
      <family val="2"/>
      <charset val="238"/>
    </font>
    <font>
      <sz val="12"/>
      <color indexed="8"/>
      <name val="Arial Black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sz val="11"/>
      <color indexed="10"/>
      <name val="Arial Black"/>
      <family val="2"/>
      <charset val="238"/>
    </font>
    <font>
      <b/>
      <sz val="11"/>
      <color indexed="12"/>
      <name val="Arial Black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 Black"/>
      <family val="2"/>
      <charset val="238"/>
    </font>
    <font>
      <b/>
      <sz val="11"/>
      <color indexed="10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2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1"/>
      <color indexed="10"/>
      <name val="Arial Narrow"/>
      <family val="2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sz val="16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6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Arial Black"/>
      <family val="2"/>
      <charset val="238"/>
    </font>
    <font>
      <sz val="12"/>
      <color indexed="10"/>
      <name val="Arial CE"/>
      <charset val="238"/>
    </font>
    <font>
      <sz val="11"/>
      <color indexed="10"/>
      <name val="Calibri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 Black"/>
      <family val="2"/>
      <charset val="238"/>
    </font>
    <font>
      <sz val="12"/>
      <color indexed="10"/>
      <name val="Arial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sz val="14"/>
      <color indexed="8"/>
      <name val="Arial Black"/>
      <family val="2"/>
      <charset val="238"/>
    </font>
    <font>
      <u/>
      <sz val="14"/>
      <color indexed="12"/>
      <name val="Arial Black"/>
      <family val="2"/>
      <charset val="238"/>
    </font>
    <font>
      <u/>
      <sz val="12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49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2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1"/>
      <color indexed="12"/>
      <name val="Calibri"/>
      <family val="2"/>
      <charset val="238"/>
    </font>
    <font>
      <sz val="11"/>
      <color indexed="56"/>
      <name val="Arial Black"/>
      <family val="2"/>
      <charset val="238"/>
    </font>
    <font>
      <sz val="11"/>
      <color indexed="56"/>
      <name val="Calibri"/>
      <family val="2"/>
      <charset val="238"/>
    </font>
    <font>
      <sz val="11"/>
      <name val="Calibri"/>
      <family val="2"/>
      <charset val="238"/>
    </font>
    <font>
      <sz val="12"/>
      <color indexed="55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22"/>
      <color indexed="12"/>
      <name val="Arial"/>
      <family val="2"/>
      <charset val="238"/>
    </font>
    <font>
      <sz val="12"/>
      <color indexed="12"/>
      <name val="Arial Black"/>
      <family val="2"/>
      <charset val="238"/>
    </font>
    <font>
      <b/>
      <sz val="11"/>
      <color indexed="10"/>
      <name val="Calibri"/>
      <family val="2"/>
      <charset val="238"/>
    </font>
    <font>
      <b/>
      <sz val="14"/>
      <name val="Arial Black"/>
      <family val="2"/>
      <charset val="238"/>
    </font>
    <font>
      <b/>
      <sz val="14"/>
      <color indexed="10"/>
      <name val="Arial Black"/>
      <family val="2"/>
      <charset val="238"/>
    </font>
    <font>
      <b/>
      <sz val="14"/>
      <color indexed="22"/>
      <name val="Arial Black"/>
      <family val="2"/>
      <charset val="238"/>
    </font>
    <font>
      <b/>
      <sz val="12"/>
      <color indexed="10"/>
      <name val="Arial Narrow"/>
      <family val="2"/>
      <charset val="238"/>
    </font>
    <font>
      <sz val="11"/>
      <color indexed="12"/>
      <name val="Arial Black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3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Calibri"/>
      <family val="2"/>
      <charset val="238"/>
    </font>
    <font>
      <u/>
      <sz val="10"/>
      <color indexed="12"/>
      <name val="Arial Black"/>
      <family val="2"/>
      <charset val="238"/>
    </font>
    <font>
      <sz val="10"/>
      <color indexed="12"/>
      <name val="Arial Black"/>
      <family val="2"/>
      <charset val="238"/>
    </font>
    <font>
      <sz val="10"/>
      <color indexed="10"/>
      <name val="Arial Black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20"/>
      <color rgb="FF0000FF"/>
      <name val="Arial Black"/>
      <family val="2"/>
      <charset val="238"/>
    </font>
    <font>
      <sz val="11"/>
      <color rgb="FF0000FF"/>
      <name val="Calibri"/>
      <family val="2"/>
      <charset val="238"/>
    </font>
    <font>
      <b/>
      <sz val="12"/>
      <color rgb="FF0000FF"/>
      <name val="Arial"/>
      <family val="2"/>
      <charset val="238"/>
    </font>
    <font>
      <b/>
      <sz val="12"/>
      <color rgb="FF0000FF"/>
      <name val="Calibri"/>
      <family val="2"/>
      <charset val="238"/>
    </font>
    <font>
      <b/>
      <sz val="11"/>
      <color rgb="FF0000CC"/>
      <name val="Arial Black"/>
      <family val="2"/>
      <charset val="238"/>
    </font>
    <font>
      <sz val="12"/>
      <color rgb="FFFF0000"/>
      <name val="Arial"/>
      <family val="2"/>
      <charset val="238"/>
    </font>
    <font>
      <sz val="11"/>
      <color rgb="FF0000CC"/>
      <name val="Calibri"/>
      <family val="2"/>
      <charset val="238"/>
    </font>
    <font>
      <sz val="11"/>
      <color rgb="FF0000CC"/>
      <name val="Arial Black"/>
      <family val="2"/>
      <charset val="238"/>
    </font>
    <font>
      <sz val="12"/>
      <color rgb="FF0000CC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 Black"/>
      <family val="2"/>
      <charset val="238"/>
    </font>
    <font>
      <sz val="11"/>
      <color rgb="FFFF0000"/>
      <name val="Calibri"/>
      <family val="2"/>
      <charset val="238"/>
    </font>
    <font>
      <sz val="16"/>
      <color rgb="FFFFFF00"/>
      <name val="Arial Black"/>
      <family val="2"/>
      <charset val="238"/>
    </font>
    <font>
      <b/>
      <sz val="14"/>
      <color rgb="FF00B0F0"/>
      <name val="Arial Black"/>
      <family val="2"/>
      <charset val="238"/>
    </font>
    <font>
      <sz val="14"/>
      <color theme="9"/>
      <name val="Arial Black"/>
      <family val="2"/>
      <charset val="238"/>
    </font>
    <font>
      <sz val="12"/>
      <color rgb="FF0000CC"/>
      <name val="Arial Black"/>
      <family val="2"/>
      <charset val="238"/>
    </font>
    <font>
      <sz val="14"/>
      <color rgb="FF0000CC"/>
      <name val="Arial Black"/>
      <family val="2"/>
      <charset val="238"/>
    </font>
    <font>
      <b/>
      <sz val="14"/>
      <color rgb="FF0000CC"/>
      <name val="Arial Black"/>
      <family val="2"/>
      <charset val="238"/>
    </font>
    <font>
      <sz val="20"/>
      <color rgb="FF0000CC"/>
      <name val="Arial Black"/>
      <family val="2"/>
      <charset val="238"/>
    </font>
    <font>
      <b/>
      <sz val="12"/>
      <color rgb="FF0000CC"/>
      <name val="Arial Black"/>
      <family val="2"/>
      <charset val="238"/>
    </font>
    <font>
      <sz val="12"/>
      <color theme="0"/>
      <name val="Arial Black"/>
      <family val="2"/>
      <charset val="238"/>
    </font>
    <font>
      <sz val="12"/>
      <color theme="0"/>
      <name val="Arial"/>
      <family val="2"/>
      <charset val="238"/>
    </font>
    <font>
      <sz val="11"/>
      <color theme="0"/>
      <name val="Calibri"/>
      <family val="2"/>
      <charset val="238"/>
    </font>
    <font>
      <b/>
      <sz val="14"/>
      <color rgb="FFFF0000"/>
      <name val="Arial Black"/>
      <family val="2"/>
      <charset val="238"/>
    </font>
    <font>
      <sz val="12"/>
      <color theme="1"/>
      <name val="Arial"/>
      <family val="2"/>
      <charset val="238"/>
    </font>
    <font>
      <sz val="11"/>
      <color rgb="FFFFFF00"/>
      <name val="Calibri"/>
      <family val="2"/>
      <charset val="238"/>
    </font>
    <font>
      <sz val="12"/>
      <color rgb="FFFFFF00"/>
      <name val="Arial Black"/>
      <family val="2"/>
      <charset val="238"/>
    </font>
    <font>
      <sz val="12"/>
      <color rgb="FFFFFF00"/>
      <name val="Arial"/>
      <family val="2"/>
      <charset val="238"/>
    </font>
    <font>
      <b/>
      <sz val="12"/>
      <color rgb="FFFFFF00"/>
      <name val="Arial"/>
      <family val="2"/>
      <charset val="238"/>
    </font>
    <font>
      <sz val="22"/>
      <color rgb="FFFFFF00"/>
      <name val="Arial Black"/>
      <family val="2"/>
      <charset val="238"/>
    </font>
    <font>
      <b/>
      <sz val="24"/>
      <color rgb="FFFFFF00"/>
      <name val="Calibri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8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9" borderId="0" applyNumberFormat="0" applyBorder="0" applyAlignment="0" applyProtection="0"/>
    <xf numFmtId="0" fontId="53" fillId="3" borderId="0" applyNumberFormat="0" applyBorder="0" applyAlignment="0" applyProtection="0"/>
    <xf numFmtId="0" fontId="55" fillId="20" borderId="1" applyNumberFormat="0" applyAlignment="0" applyProtection="0"/>
    <xf numFmtId="0" fontId="79" fillId="21" borderId="2" applyNumberFormat="0" applyAlignment="0" applyProtection="0"/>
    <xf numFmtId="43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8" fillId="0" borderId="6" applyNumberFormat="0" applyFill="0" applyAlignment="0" applyProtection="0"/>
    <xf numFmtId="0" fontId="54" fillId="22" borderId="0" applyNumberFormat="0" applyBorder="0" applyAlignment="0" applyProtection="0"/>
    <xf numFmtId="0" fontId="7" fillId="23" borderId="7" applyNumberFormat="0" applyFont="0" applyAlignment="0" applyProtection="0"/>
    <xf numFmtId="0" fontId="50" fillId="20" borderId="8" applyNumberFormat="0" applyAlignment="0" applyProtection="0"/>
    <xf numFmtId="0" fontId="4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5" borderId="0" applyNumberFormat="0" applyBorder="0" applyAlignment="0" applyProtection="0"/>
  </cellStyleXfs>
  <cellXfs count="472">
    <xf numFmtId="0" fontId="0" fillId="0" borderId="0" xfId="0"/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/>
    <xf numFmtId="0" fontId="1" fillId="0" borderId="10" xfId="0" applyNumberFormat="1" applyFont="1" applyFill="1" applyBorder="1" applyAlignment="1" applyProtection="1">
      <alignment wrapText="1"/>
      <protection locked="0"/>
    </xf>
    <xf numFmtId="0" fontId="5" fillId="24" borderId="0" xfId="0" applyNumberFormat="1" applyFont="1" applyFill="1" applyBorder="1" applyAlignment="1" applyProtection="1">
      <alignment horizontal="right"/>
      <protection locked="0"/>
    </xf>
    <xf numFmtId="0" fontId="5" fillId="24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5" fillId="0" borderId="0" xfId="28" applyNumberFormat="1" applyFont="1"/>
    <xf numFmtId="3" fontId="0" fillId="0" borderId="0" xfId="0" applyNumberFormat="1" applyFill="1"/>
    <xf numFmtId="0" fontId="3" fillId="0" borderId="11" xfId="0" applyFont="1" applyBorder="1" applyAlignment="1">
      <alignment horizontal="center"/>
    </xf>
    <xf numFmtId="0" fontId="0" fillId="0" borderId="0" xfId="0" applyFill="1"/>
    <xf numFmtId="3" fontId="1" fillId="0" borderId="0" xfId="0" applyNumberFormat="1" applyFont="1" applyFill="1" applyBorder="1" applyAlignment="1" applyProtection="1">
      <protection locked="0"/>
    </xf>
    <xf numFmtId="3" fontId="1" fillId="0" borderId="12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 vertical="center" wrapText="1"/>
    </xf>
    <xf numFmtId="3" fontId="29" fillId="0" borderId="0" xfId="0" applyNumberFormat="1" applyFont="1"/>
    <xf numFmtId="3" fontId="4" fillId="0" borderId="0" xfId="0" applyNumberFormat="1" applyFont="1" applyBorder="1"/>
    <xf numFmtId="3" fontId="29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ill="1" applyAlignment="1">
      <alignment horizontal="right"/>
    </xf>
    <xf numFmtId="3" fontId="10" fillId="0" borderId="0" xfId="0" applyNumberFormat="1" applyFont="1" applyFill="1"/>
    <xf numFmtId="164" fontId="18" fillId="0" borderId="0" xfId="28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164" fontId="5" fillId="0" borderId="15" xfId="28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6" xfId="28" applyNumberFormat="1" applyFont="1" applyFill="1" applyBorder="1" applyAlignment="1">
      <alignment horizontal="center"/>
    </xf>
    <xf numFmtId="184" fontId="1" fillId="0" borderId="1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79" fontId="4" fillId="0" borderId="18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81" fontId="1" fillId="0" borderId="18" xfId="0" applyNumberFormat="1" applyFont="1" applyFill="1" applyBorder="1" applyAlignment="1">
      <alignment horizontal="center"/>
    </xf>
    <xf numFmtId="182" fontId="4" fillId="0" borderId="19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4" fontId="25" fillId="0" borderId="0" xfId="28" applyNumberFormat="1" applyFont="1" applyFill="1"/>
    <xf numFmtId="0" fontId="37" fillId="0" borderId="0" xfId="0" applyFont="1" applyAlignment="1">
      <alignment wrapText="1"/>
    </xf>
    <xf numFmtId="14" fontId="0" fillId="0" borderId="0" xfId="0" applyNumberFormat="1"/>
    <xf numFmtId="0" fontId="80" fillId="0" borderId="12" xfId="0" applyNumberFormat="1" applyFont="1" applyFill="1" applyBorder="1" applyAlignment="1" applyProtection="1">
      <alignment vertical="center" wrapText="1"/>
      <protection locked="0"/>
    </xf>
    <xf numFmtId="0" fontId="56" fillId="0" borderId="0" xfId="0" applyFont="1" applyFill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63" fillId="25" borderId="20" xfId="0" applyFont="1" applyFill="1" applyBorder="1" applyAlignment="1">
      <alignment vertical="center" wrapText="1"/>
    </xf>
    <xf numFmtId="3" fontId="29" fillId="0" borderId="0" xfId="0" applyNumberFormat="1" applyFont="1" applyFill="1"/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5" fillId="0" borderId="21" xfId="0" applyNumberFormat="1" applyFont="1" applyFill="1" applyBorder="1" applyAlignment="1" applyProtection="1">
      <alignment horizontal="right" wrapText="1"/>
      <protection locked="0"/>
    </xf>
    <xf numFmtId="0" fontId="28" fillId="0" borderId="12" xfId="0" applyNumberFormat="1" applyFont="1" applyFill="1" applyBorder="1" applyAlignment="1" applyProtection="1">
      <alignment wrapText="1"/>
      <protection locked="0"/>
    </xf>
    <xf numFmtId="168" fontId="0" fillId="0" borderId="0" xfId="0" applyNumberFormat="1" applyFill="1"/>
    <xf numFmtId="168" fontId="9" fillId="0" borderId="0" xfId="0" applyNumberFormat="1" applyFont="1" applyFill="1"/>
    <xf numFmtId="166" fontId="0" fillId="0" borderId="0" xfId="0" applyNumberFormat="1" applyFill="1"/>
    <xf numFmtId="0" fontId="66" fillId="0" borderId="0" xfId="35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81" fillId="0" borderId="0" xfId="0" applyFont="1" applyFill="1" applyAlignment="1">
      <alignment horizontal="right" vertical="center" wrapText="1"/>
    </xf>
    <xf numFmtId="0" fontId="83" fillId="0" borderId="0" xfId="0" applyFont="1" applyFill="1"/>
    <xf numFmtId="0" fontId="56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24" xfId="0" applyNumberFormat="1" applyFont="1" applyFill="1" applyBorder="1" applyAlignment="1" applyProtection="1">
      <alignment wrapText="1"/>
      <protection locked="0"/>
    </xf>
    <xf numFmtId="164" fontId="1" fillId="0" borderId="0" xfId="28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3" fontId="4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164" fontId="5" fillId="0" borderId="15" xfId="28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3" fillId="27" borderId="0" xfId="0" applyFont="1" applyFill="1" applyAlignment="1">
      <alignment horizontal="left" vertical="center"/>
    </xf>
    <xf numFmtId="165" fontId="110" fillId="0" borderId="1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 applyProtection="1">
      <alignment wrapText="1"/>
      <protection locked="0"/>
    </xf>
    <xf numFmtId="0" fontId="80" fillId="0" borderId="28" xfId="0" applyNumberFormat="1" applyFont="1" applyFill="1" applyBorder="1" applyAlignment="1" applyProtection="1">
      <alignment wrapText="1"/>
      <protection locked="0"/>
    </xf>
    <xf numFmtId="3" fontId="1" fillId="0" borderId="29" xfId="0" applyNumberFormat="1" applyFont="1" applyFill="1" applyBorder="1" applyAlignment="1" applyProtection="1">
      <protection locked="0"/>
    </xf>
    <xf numFmtId="0" fontId="0" fillId="0" borderId="12" xfId="0" applyFill="1" applyBorder="1"/>
    <xf numFmtId="0" fontId="36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 applyProtection="1">
      <alignment horizontal="center" wrapText="1"/>
      <protection locked="0"/>
    </xf>
    <xf numFmtId="3" fontId="35" fillId="0" borderId="2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88" fillId="0" borderId="0" xfId="0" applyNumberFormat="1" applyFont="1" applyFill="1" applyBorder="1" applyAlignment="1" applyProtection="1">
      <alignment horizontal="left" wrapText="1"/>
      <protection locked="0"/>
    </xf>
    <xf numFmtId="0" fontId="91" fillId="0" borderId="0" xfId="0" applyNumberFormat="1" applyFont="1" applyFill="1" applyBorder="1" applyAlignment="1" applyProtection="1">
      <alignment horizontal="center" wrapText="1"/>
      <protection locked="0"/>
    </xf>
    <xf numFmtId="3" fontId="60" fillId="0" borderId="14" xfId="0" applyNumberFormat="1" applyFont="1" applyFill="1" applyBorder="1" applyAlignment="1" applyProtection="1">
      <alignment horizontal="center" vertical="center"/>
      <protection locked="0"/>
    </xf>
    <xf numFmtId="3" fontId="92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28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68" fontId="4" fillId="0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 vertical="center"/>
    </xf>
    <xf numFmtId="185" fontId="1" fillId="0" borderId="12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166" fontId="91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12" xfId="2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9" fontId="91" fillId="0" borderId="12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61" fillId="0" borderId="31" xfId="0" applyFont="1" applyFill="1" applyBorder="1" applyAlignment="1">
      <alignment vertical="center" wrapText="1"/>
    </xf>
    <xf numFmtId="189" fontId="61" fillId="0" borderId="32" xfId="0" applyNumberFormat="1" applyFont="1" applyFill="1" applyBorder="1" applyAlignment="1">
      <alignment vertical="center"/>
    </xf>
    <xf numFmtId="185" fontId="84" fillId="0" borderId="0" xfId="0" applyNumberFormat="1" applyFont="1" applyFill="1" applyAlignment="1">
      <alignment vertical="center"/>
    </xf>
    <xf numFmtId="166" fontId="91" fillId="0" borderId="12" xfId="0" applyNumberFormat="1" applyFont="1" applyFill="1" applyBorder="1" applyAlignment="1">
      <alignment horizontal="center" vertical="center"/>
    </xf>
    <xf numFmtId="189" fontId="61" fillId="0" borderId="0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4" fontId="1" fillId="0" borderId="16" xfId="28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85" fontId="1" fillId="0" borderId="18" xfId="0" applyNumberFormat="1" applyFont="1" applyFill="1" applyBorder="1" applyAlignment="1">
      <alignment horizontal="center" vertical="center"/>
    </xf>
    <xf numFmtId="189" fontId="4" fillId="0" borderId="19" xfId="0" applyNumberFormat="1" applyFont="1" applyFill="1" applyBorder="1" applyAlignment="1">
      <alignment horizontal="center" vertical="center"/>
    </xf>
    <xf numFmtId="169" fontId="4" fillId="0" borderId="34" xfId="0" applyNumberFormat="1" applyFont="1" applyFill="1" applyBorder="1" applyAlignment="1">
      <alignment horizontal="center" vertical="center"/>
    </xf>
    <xf numFmtId="3" fontId="91" fillId="0" borderId="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vertical="center"/>
      <protection locked="0"/>
    </xf>
    <xf numFmtId="0" fontId="87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6" fontId="91" fillId="0" borderId="13" xfId="0" applyNumberFormat="1" applyFont="1" applyFill="1" applyBorder="1" applyAlignment="1">
      <alignment horizontal="center" vertical="center"/>
    </xf>
    <xf numFmtId="169" fontId="91" fillId="0" borderId="13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 wrapText="1"/>
    </xf>
    <xf numFmtId="168" fontId="91" fillId="0" borderId="13" xfId="0" applyNumberFormat="1" applyFont="1" applyFill="1" applyBorder="1" applyAlignment="1">
      <alignment horizontal="center" vertical="center"/>
    </xf>
    <xf numFmtId="170" fontId="9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textRotation="255"/>
      <protection locked="0"/>
    </xf>
    <xf numFmtId="0" fontId="61" fillId="0" borderId="0" xfId="0" applyNumberFormat="1" applyFont="1" applyFill="1" applyBorder="1" applyAlignment="1" applyProtection="1">
      <alignment vertical="center" wrapText="1"/>
      <protection locked="0"/>
    </xf>
    <xf numFmtId="0" fontId="85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167" fontId="91" fillId="0" borderId="13" xfId="0" applyNumberFormat="1" applyFont="1" applyFill="1" applyBorder="1" applyAlignment="1">
      <alignment horizontal="center" vertical="center"/>
    </xf>
    <xf numFmtId="171" fontId="91" fillId="0" borderId="12" xfId="0" applyNumberFormat="1" applyFont="1" applyFill="1" applyBorder="1" applyAlignment="1">
      <alignment horizontal="center" vertical="center"/>
    </xf>
    <xf numFmtId="168" fontId="91" fillId="0" borderId="12" xfId="0" applyNumberFormat="1" applyFont="1" applyFill="1" applyBorder="1" applyAlignment="1">
      <alignment horizontal="center" vertical="center"/>
    </xf>
    <xf numFmtId="167" fontId="91" fillId="0" borderId="12" xfId="0" applyNumberFormat="1" applyFont="1" applyFill="1" applyBorder="1" applyAlignment="1">
      <alignment horizontal="center" vertical="center"/>
    </xf>
    <xf numFmtId="0" fontId="6" fillId="27" borderId="0" xfId="0" applyFont="1" applyFill="1" applyAlignment="1">
      <alignment vertical="center" wrapText="1"/>
    </xf>
    <xf numFmtId="0" fontId="6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56" fillId="27" borderId="0" xfId="0" applyFont="1" applyFill="1" applyAlignment="1">
      <alignment vertical="center"/>
    </xf>
    <xf numFmtId="0" fontId="32" fillId="27" borderId="0" xfId="0" applyNumberFormat="1" applyFont="1" applyFill="1" applyBorder="1" applyAlignment="1" applyProtection="1">
      <alignment vertical="center"/>
      <protection locked="0"/>
    </xf>
    <xf numFmtId="3" fontId="89" fillId="27" borderId="0" xfId="0" applyNumberFormat="1" applyFont="1" applyFill="1" applyAlignment="1">
      <alignment vertical="center"/>
    </xf>
    <xf numFmtId="3" fontId="1" fillId="27" borderId="0" xfId="0" applyNumberFormat="1" applyFont="1" applyFill="1" applyAlignment="1">
      <alignment vertical="center"/>
    </xf>
    <xf numFmtId="3" fontId="33" fillId="27" borderId="0" xfId="0" applyNumberFormat="1" applyFont="1" applyFill="1" applyAlignment="1">
      <alignment horizontal="left" vertical="center"/>
    </xf>
    <xf numFmtId="0" fontId="57" fillId="27" borderId="0" xfId="0" applyFont="1" applyFill="1" applyAlignment="1">
      <alignment horizontal="right" vertical="center"/>
    </xf>
    <xf numFmtId="0" fontId="46" fillId="27" borderId="0" xfId="0" applyFont="1" applyFill="1" applyAlignment="1">
      <alignment vertical="center"/>
    </xf>
    <xf numFmtId="0" fontId="88" fillId="27" borderId="0" xfId="0" applyNumberFormat="1" applyFont="1" applyFill="1" applyBorder="1" applyAlignment="1" applyProtection="1">
      <alignment horizontal="left" wrapText="1"/>
      <protection locked="0"/>
    </xf>
    <xf numFmtId="0" fontId="4" fillId="27" borderId="0" xfId="0" applyNumberFormat="1" applyFont="1" applyFill="1" applyBorder="1" applyAlignment="1" applyProtection="1">
      <alignment horizontal="center"/>
      <protection locked="0"/>
    </xf>
    <xf numFmtId="3" fontId="1" fillId="27" borderId="0" xfId="0" applyNumberFormat="1" applyFont="1" applyFill="1" applyBorder="1" applyAlignment="1" applyProtection="1">
      <protection locked="0"/>
    </xf>
    <xf numFmtId="0" fontId="91" fillId="27" borderId="0" xfId="0" applyNumberFormat="1" applyFont="1" applyFill="1" applyBorder="1" applyAlignment="1" applyProtection="1">
      <alignment horizontal="center" wrapText="1"/>
      <protection locked="0"/>
    </xf>
    <xf numFmtId="9" fontId="4" fillId="27" borderId="0" xfId="0" applyNumberFormat="1" applyFont="1" applyFill="1" applyBorder="1" applyAlignment="1" applyProtection="1">
      <alignment horizontal="center" wrapText="1"/>
      <protection locked="0"/>
    </xf>
    <xf numFmtId="0" fontId="111" fillId="27" borderId="0" xfId="0" applyFont="1" applyFill="1" applyAlignment="1">
      <alignment vertical="center"/>
    </xf>
    <xf numFmtId="0" fontId="112" fillId="27" borderId="0" xfId="0" applyFont="1" applyFill="1" applyAlignment="1">
      <alignment vertical="center"/>
    </xf>
    <xf numFmtId="3" fontId="113" fillId="0" borderId="22" xfId="0" applyNumberFormat="1" applyFont="1" applyFill="1" applyBorder="1" applyAlignment="1" applyProtection="1">
      <alignment horizontal="center" vertical="center"/>
      <protection locked="0"/>
    </xf>
    <xf numFmtId="3" fontId="112" fillId="0" borderId="0" xfId="0" applyNumberFormat="1" applyFont="1" applyFill="1" applyAlignment="1">
      <alignment vertical="center"/>
    </xf>
    <xf numFmtId="0" fontId="114" fillId="0" borderId="0" xfId="0" applyFont="1" applyFill="1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112" fillId="0" borderId="0" xfId="0" applyFont="1" applyFill="1" applyAlignment="1">
      <alignment vertical="center"/>
    </xf>
    <xf numFmtId="3" fontId="112" fillId="0" borderId="0" xfId="0" applyNumberFormat="1" applyFont="1" applyFill="1" applyBorder="1" applyAlignment="1">
      <alignment vertical="center"/>
    </xf>
    <xf numFmtId="165" fontId="91" fillId="0" borderId="12" xfId="0" applyNumberFormat="1" applyFont="1" applyFill="1" applyBorder="1" applyAlignment="1" applyProtection="1">
      <alignment horizontal="center" vertical="center"/>
      <protection locked="0"/>
    </xf>
    <xf numFmtId="165" fontId="91" fillId="0" borderId="13" xfId="0" applyNumberFormat="1" applyFont="1" applyFill="1" applyBorder="1" applyAlignment="1">
      <alignment horizontal="center" vertical="center"/>
    </xf>
    <xf numFmtId="192" fontId="90" fillId="0" borderId="12" xfId="28" applyNumberFormat="1" applyFont="1" applyFill="1" applyBorder="1" applyAlignment="1">
      <alignment vertical="center"/>
    </xf>
    <xf numFmtId="0" fontId="63" fillId="0" borderId="0" xfId="0" applyFont="1" applyFill="1"/>
    <xf numFmtId="3" fontId="1" fillId="0" borderId="18" xfId="0" applyNumberFormat="1" applyFont="1" applyFill="1" applyBorder="1" applyAlignment="1" applyProtection="1">
      <protection locked="0"/>
    </xf>
    <xf numFmtId="0" fontId="61" fillId="0" borderId="14" xfId="0" applyNumberFormat="1" applyFont="1" applyFill="1" applyBorder="1" applyAlignment="1" applyProtection="1">
      <alignment horizontal="center" vertical="center"/>
      <protection locked="0"/>
    </xf>
    <xf numFmtId="0" fontId="91" fillId="0" borderId="0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>
      <alignment vertical="center"/>
    </xf>
    <xf numFmtId="169" fontId="61" fillId="0" borderId="0" xfId="0" applyNumberFormat="1" applyFont="1" applyFill="1" applyBorder="1" applyAlignment="1" applyProtection="1">
      <alignment vertical="center"/>
      <protection locked="0"/>
    </xf>
    <xf numFmtId="0" fontId="61" fillId="0" borderId="26" xfId="0" applyNumberFormat="1" applyFont="1" applyFill="1" applyBorder="1" applyAlignment="1" applyProtection="1">
      <alignment horizontal="center" vertical="center"/>
      <protection locked="0"/>
    </xf>
    <xf numFmtId="169" fontId="93" fillId="0" borderId="0" xfId="0" applyNumberFormat="1" applyFont="1" applyFill="1" applyBorder="1" applyAlignment="1">
      <alignment horizontal="center" vertical="center"/>
    </xf>
    <xf numFmtId="4" fontId="91" fillId="0" borderId="0" xfId="0" applyNumberFormat="1" applyFont="1" applyFill="1" applyBorder="1" applyAlignment="1" applyProtection="1">
      <alignment horizontal="center" vertical="center"/>
      <protection locked="0"/>
    </xf>
    <xf numFmtId="4" fontId="91" fillId="0" borderId="12" xfId="0" applyNumberFormat="1" applyFont="1" applyFill="1" applyBorder="1" applyAlignment="1" applyProtection="1">
      <alignment horizontal="center" vertical="center"/>
      <protection locked="0"/>
    </xf>
    <xf numFmtId="172" fontId="91" fillId="0" borderId="12" xfId="0" applyNumberFormat="1" applyFont="1" applyFill="1" applyBorder="1" applyAlignment="1">
      <alignment horizontal="center" vertical="center"/>
    </xf>
    <xf numFmtId="169" fontId="91" fillId="0" borderId="12" xfId="0" applyNumberFormat="1" applyFont="1" applyFill="1" applyBorder="1" applyAlignment="1" applyProtection="1">
      <alignment horizontal="center" vertical="center"/>
      <protection locked="0"/>
    </xf>
    <xf numFmtId="165" fontId="91" fillId="0" borderId="12" xfId="0" applyNumberFormat="1" applyFont="1" applyFill="1" applyBorder="1" applyAlignment="1">
      <alignment horizontal="center" vertical="center"/>
    </xf>
    <xf numFmtId="3" fontId="91" fillId="0" borderId="12" xfId="0" applyNumberFormat="1" applyFont="1" applyFill="1" applyBorder="1" applyAlignment="1" applyProtection="1">
      <alignment horizontal="center" vertical="center"/>
      <protection locked="0"/>
    </xf>
    <xf numFmtId="168" fontId="9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8" borderId="0" xfId="0" applyFill="1"/>
    <xf numFmtId="0" fontId="1" fillId="27" borderId="13" xfId="0" applyNumberFormat="1" applyFont="1" applyFill="1" applyBorder="1" applyAlignment="1" applyProtection="1">
      <alignment vertical="center" wrapText="1"/>
      <protection locked="0"/>
    </xf>
    <xf numFmtId="3" fontId="1" fillId="27" borderId="13" xfId="0" applyNumberFormat="1" applyFont="1" applyFill="1" applyBorder="1" applyAlignment="1" applyProtection="1">
      <alignment vertical="center"/>
      <protection locked="0"/>
    </xf>
    <xf numFmtId="0" fontId="1" fillId="27" borderId="12" xfId="0" applyNumberFormat="1" applyFont="1" applyFill="1" applyBorder="1" applyAlignment="1" applyProtection="1">
      <alignment vertical="center" wrapText="1"/>
      <protection locked="0"/>
    </xf>
    <xf numFmtId="3" fontId="1" fillId="27" borderId="12" xfId="0" applyNumberFormat="1" applyFont="1" applyFill="1" applyBorder="1" applyAlignment="1" applyProtection="1">
      <alignment vertical="center"/>
      <protection locked="0"/>
    </xf>
    <xf numFmtId="169" fontId="4" fillId="0" borderId="1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wrapText="1"/>
      <protection locked="0"/>
    </xf>
    <xf numFmtId="167" fontId="91" fillId="0" borderId="12" xfId="0" applyNumberFormat="1" applyFont="1" applyFill="1" applyBorder="1" applyAlignment="1" applyProtection="1">
      <alignment horizontal="center" vertical="center"/>
      <protection locked="0"/>
    </xf>
    <xf numFmtId="0" fontId="72" fillId="0" borderId="0" xfId="0" applyNumberFormat="1" applyFont="1" applyFill="1" applyBorder="1" applyAlignment="1" applyProtection="1">
      <alignment horizontal="left" wrapText="1"/>
      <protection locked="0"/>
    </xf>
    <xf numFmtId="0" fontId="88" fillId="28" borderId="0" xfId="0" applyNumberFormat="1" applyFont="1" applyFill="1" applyBorder="1" applyAlignment="1" applyProtection="1">
      <alignment horizontal="left" wrapText="1"/>
      <protection locked="0"/>
    </xf>
    <xf numFmtId="0" fontId="34" fillId="27" borderId="0" xfId="0" applyFont="1" applyFill="1" applyAlignment="1">
      <alignment vertical="center" wrapText="1"/>
    </xf>
    <xf numFmtId="0" fontId="47" fillId="27" borderId="0" xfId="35" applyFill="1" applyAlignment="1" applyProtection="1">
      <alignment vertical="center"/>
    </xf>
    <xf numFmtId="0" fontId="115" fillId="27" borderId="0" xfId="0" applyFont="1" applyFill="1" applyAlignment="1">
      <alignment horizontal="center" vertical="center" wrapText="1"/>
    </xf>
    <xf numFmtId="0" fontId="116" fillId="0" borderId="13" xfId="0" applyNumberFormat="1" applyFont="1" applyFill="1" applyBorder="1" applyAlignment="1" applyProtection="1">
      <alignment vertical="center" wrapText="1"/>
      <protection locked="0"/>
    </xf>
    <xf numFmtId="170" fontId="91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8" applyNumberFormat="1" applyFont="1" applyFill="1" applyBorder="1" applyAlignment="1">
      <alignment wrapText="1"/>
    </xf>
    <xf numFmtId="0" fontId="1" fillId="0" borderId="35" xfId="0" applyNumberFormat="1" applyFont="1" applyFill="1" applyBorder="1" applyAlignment="1" applyProtection="1">
      <alignment wrapText="1"/>
      <protection locked="0"/>
    </xf>
    <xf numFmtId="0" fontId="117" fillId="0" borderId="0" xfId="0" applyFont="1" applyFill="1" applyAlignment="1">
      <alignment horizontal="right"/>
    </xf>
    <xf numFmtId="0" fontId="118" fillId="0" borderId="0" xfId="0" applyFont="1" applyFill="1" applyAlignment="1">
      <alignment horizontal="right"/>
    </xf>
    <xf numFmtId="0" fontId="117" fillId="0" borderId="0" xfId="0" applyFont="1" applyFill="1" applyAlignment="1">
      <alignment horizontal="left" wrapText="1"/>
    </xf>
    <xf numFmtId="3" fontId="119" fillId="0" borderId="0" xfId="0" applyNumberFormat="1" applyFont="1" applyFill="1"/>
    <xf numFmtId="3" fontId="119" fillId="0" borderId="0" xfId="0" applyNumberFormat="1" applyFont="1" applyFill="1" applyAlignment="1">
      <alignment vertical="center"/>
    </xf>
    <xf numFmtId="0" fontId="117" fillId="0" borderId="0" xfId="0" applyFont="1" applyFill="1" applyAlignment="1">
      <alignment horizontal="right" vertical="center"/>
    </xf>
    <xf numFmtId="179" fontId="4" fillId="0" borderId="18" xfId="0" applyNumberFormat="1" applyFont="1" applyFill="1" applyBorder="1" applyAlignment="1">
      <alignment horizontal="center" vertical="center"/>
    </xf>
    <xf numFmtId="182" fontId="4" fillId="0" borderId="19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 applyProtection="1">
      <alignment horizontal="center" vertical="center"/>
      <protection locked="0"/>
    </xf>
    <xf numFmtId="165" fontId="110" fillId="0" borderId="10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0" fontId="120" fillId="28" borderId="12" xfId="0" applyNumberFormat="1" applyFont="1" applyFill="1" applyBorder="1" applyAlignment="1" applyProtection="1">
      <alignment vertical="center" wrapText="1"/>
      <protection locked="0"/>
    </xf>
    <xf numFmtId="3" fontId="116" fillId="28" borderId="12" xfId="0" applyNumberFormat="1" applyFont="1" applyFill="1" applyBorder="1" applyAlignment="1" applyProtection="1">
      <alignment vertical="center"/>
      <protection locked="0"/>
    </xf>
    <xf numFmtId="0" fontId="14" fillId="28" borderId="12" xfId="0" applyNumberFormat="1" applyFont="1" applyFill="1" applyBorder="1" applyAlignment="1" applyProtection="1">
      <alignment vertical="center" wrapText="1"/>
      <protection locked="0"/>
    </xf>
    <xf numFmtId="3" fontId="14" fillId="28" borderId="12" xfId="0" applyNumberFormat="1" applyFont="1" applyFill="1" applyBorder="1" applyAlignment="1" applyProtection="1">
      <alignment vertical="center"/>
      <protection locked="0"/>
    </xf>
    <xf numFmtId="3" fontId="1" fillId="28" borderId="13" xfId="0" applyNumberFormat="1" applyFont="1" applyFill="1" applyBorder="1" applyAlignment="1" applyProtection="1">
      <alignment vertical="center"/>
      <protection locked="0"/>
    </xf>
    <xf numFmtId="3" fontId="119" fillId="28" borderId="0" xfId="0" applyNumberFormat="1" applyFont="1" applyFill="1" applyAlignment="1">
      <alignment vertical="center"/>
    </xf>
    <xf numFmtId="3" fontId="116" fillId="28" borderId="12" xfId="0" applyNumberFormat="1" applyFont="1" applyFill="1" applyBorder="1" applyAlignment="1" applyProtection="1">
      <protection locked="0"/>
    </xf>
    <xf numFmtId="3" fontId="1" fillId="28" borderId="13" xfId="0" applyNumberFormat="1" applyFont="1" applyFill="1" applyBorder="1" applyAlignment="1" applyProtection="1">
      <protection locked="0"/>
    </xf>
    <xf numFmtId="0" fontId="14" fillId="28" borderId="13" xfId="0" applyNumberFormat="1" applyFont="1" applyFill="1" applyBorder="1" applyAlignment="1" applyProtection="1">
      <alignment vertical="center" wrapText="1"/>
      <protection locked="0"/>
    </xf>
    <xf numFmtId="3" fontId="1" fillId="28" borderId="12" xfId="0" applyNumberFormat="1" applyFont="1" applyFill="1" applyBorder="1" applyAlignment="1" applyProtection="1">
      <alignment vertical="center"/>
      <protection locked="0"/>
    </xf>
    <xf numFmtId="0" fontId="27" fillId="28" borderId="12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/>
    <xf numFmtId="0" fontId="5" fillId="29" borderId="0" xfId="0" applyNumberFormat="1" applyFont="1" applyFill="1" applyBorder="1" applyAlignment="1" applyProtection="1">
      <alignment horizontal="center" vertical="center"/>
      <protection locked="0"/>
    </xf>
    <xf numFmtId="3" fontId="4" fillId="28" borderId="0" xfId="0" applyNumberFormat="1" applyFont="1" applyFill="1" applyBorder="1" applyAlignment="1">
      <alignment horizontal="center" vertical="center"/>
    </xf>
    <xf numFmtId="3" fontId="29" fillId="28" borderId="0" xfId="0" applyNumberFormat="1" applyFont="1" applyFill="1" applyBorder="1" applyAlignment="1">
      <alignment horizontal="center" vertical="center"/>
    </xf>
    <xf numFmtId="3" fontId="0" fillId="28" borderId="0" xfId="0" applyNumberFormat="1" applyFill="1" applyAlignment="1">
      <alignment horizontal="center" vertical="center"/>
    </xf>
    <xf numFmtId="0" fontId="0" fillId="0" borderId="0" xfId="0" applyBorder="1" applyAlignment="1">
      <alignment wrapText="1"/>
    </xf>
    <xf numFmtId="0" fontId="101" fillId="0" borderId="0" xfId="0" applyFont="1"/>
    <xf numFmtId="3" fontId="101" fillId="0" borderId="0" xfId="0" applyNumberFormat="1" applyFont="1"/>
    <xf numFmtId="0" fontId="102" fillId="28" borderId="0" xfId="35" applyFont="1" applyFill="1" applyBorder="1" applyAlignment="1" applyProtection="1">
      <alignment horizontal="center" vertical="top" wrapText="1"/>
    </xf>
    <xf numFmtId="3" fontId="4" fillId="0" borderId="37" xfId="0" applyNumberFormat="1" applyFont="1" applyBorder="1" applyAlignment="1">
      <alignment horizontal="right" vertical="center"/>
    </xf>
    <xf numFmtId="3" fontId="31" fillId="25" borderId="38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7" fillId="0" borderId="0" xfId="35" applyBorder="1" applyAlignment="1" applyProtection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3" fontId="31" fillId="25" borderId="41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3" fontId="17" fillId="26" borderId="12" xfId="0" applyNumberFormat="1" applyFont="1" applyFill="1" applyBorder="1" applyAlignment="1">
      <alignment vertical="center"/>
    </xf>
    <xf numFmtId="0" fontId="103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121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0" fillId="28" borderId="0" xfId="0" applyFill="1" applyAlignment="1">
      <alignment horizontal="center"/>
    </xf>
    <xf numFmtId="0" fontId="28" fillId="24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0" fillId="30" borderId="0" xfId="0" applyFill="1" applyAlignment="1">
      <alignment horizontal="left"/>
    </xf>
    <xf numFmtId="0" fontId="83" fillId="30" borderId="0" xfId="0" applyFont="1" applyFill="1" applyAlignment="1">
      <alignment horizontal="left"/>
    </xf>
    <xf numFmtId="0" fontId="0" fillId="30" borderId="0" xfId="0" applyFill="1" applyAlignment="1">
      <alignment horizontal="right"/>
    </xf>
    <xf numFmtId="0" fontId="8" fillId="30" borderId="0" xfId="0" applyFont="1" applyFill="1" applyAlignment="1">
      <alignment horizontal="center"/>
    </xf>
    <xf numFmtId="0" fontId="0" fillId="30" borderId="0" xfId="0" applyFill="1" applyAlignment="1">
      <alignment horizontal="right" vertical="center"/>
    </xf>
    <xf numFmtId="169" fontId="91" fillId="30" borderId="12" xfId="0" applyNumberFormat="1" applyFont="1" applyFill="1" applyBorder="1" applyAlignment="1">
      <alignment horizontal="center" vertical="center"/>
    </xf>
    <xf numFmtId="0" fontId="122" fillId="30" borderId="0" xfId="0" applyFont="1" applyFill="1" applyAlignment="1">
      <alignment horizontal="right" vertical="center"/>
    </xf>
    <xf numFmtId="0" fontId="0" fillId="30" borderId="0" xfId="0" applyFill="1" applyAlignment="1">
      <alignment horizontal="left" vertical="center"/>
    </xf>
    <xf numFmtId="0" fontId="8" fillId="30" borderId="0" xfId="0" applyFont="1" applyFill="1" applyAlignment="1">
      <alignment horizontal="center" vertical="center"/>
    </xf>
    <xf numFmtId="3" fontId="123" fillId="31" borderId="0" xfId="0" applyNumberFormat="1" applyFont="1" applyFill="1" applyBorder="1" applyAlignment="1"/>
    <xf numFmtId="0" fontId="117" fillId="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left"/>
    </xf>
    <xf numFmtId="0" fontId="0" fillId="0" borderId="0" xfId="0" applyFill="1" applyBorder="1"/>
    <xf numFmtId="169" fontId="4" fillId="0" borderId="10" xfId="0" applyNumberFormat="1" applyFont="1" applyFill="1" applyBorder="1" applyAlignment="1">
      <alignment horizontal="center" vertical="center"/>
    </xf>
    <xf numFmtId="0" fontId="122" fillId="0" borderId="0" xfId="0" applyFont="1" applyFill="1" applyAlignment="1">
      <alignment wrapText="1"/>
    </xf>
    <xf numFmtId="3" fontId="119" fillId="0" borderId="0" xfId="0" applyNumberFormat="1" applyFont="1" applyFill="1" applyAlignment="1">
      <alignment horizontal="left" vertical="center"/>
    </xf>
    <xf numFmtId="3" fontId="112" fillId="0" borderId="0" xfId="0" applyNumberFormat="1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3" fillId="30" borderId="0" xfId="0" applyFont="1" applyFill="1" applyAlignment="1">
      <alignment vertical="center"/>
    </xf>
    <xf numFmtId="0" fontId="33" fillId="30" borderId="0" xfId="0" applyFont="1" applyFill="1" applyBorder="1" applyAlignment="1">
      <alignment vertical="center"/>
    </xf>
    <xf numFmtId="0" fontId="61" fillId="30" borderId="0" xfId="0" applyNumberFormat="1" applyFont="1" applyFill="1" applyBorder="1" applyAlignment="1" applyProtection="1">
      <alignment vertical="center" wrapText="1"/>
      <protection locked="0"/>
    </xf>
    <xf numFmtId="164" fontId="5" fillId="0" borderId="13" xfId="28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9" fillId="31" borderId="0" xfId="0" applyFont="1" applyFill="1" applyBorder="1" applyAlignment="1">
      <alignment vertical="center"/>
    </xf>
    <xf numFmtId="0" fontId="33" fillId="31" borderId="0" xfId="0" applyFont="1" applyFill="1" applyBorder="1" applyAlignment="1">
      <alignment vertical="center"/>
    </xf>
    <xf numFmtId="0" fontId="124" fillId="27" borderId="0" xfId="0" applyNumberFormat="1" applyFont="1" applyFill="1" applyBorder="1" applyAlignment="1" applyProtection="1">
      <alignment horizontal="center" wrapText="1"/>
      <protection locked="0"/>
    </xf>
    <xf numFmtId="0" fontId="20" fillId="27" borderId="0" xfId="0" applyFont="1" applyFill="1" applyAlignment="1">
      <alignment vertical="center" wrapText="1"/>
    </xf>
    <xf numFmtId="0" fontId="106" fillId="27" borderId="0" xfId="0" applyFont="1" applyFill="1" applyAlignment="1">
      <alignment vertical="center" wrapText="1"/>
    </xf>
    <xf numFmtId="172" fontId="125" fillId="0" borderId="0" xfId="0" applyNumberFormat="1" applyFont="1" applyFill="1" applyAlignment="1">
      <alignment vertical="center"/>
    </xf>
    <xf numFmtId="0" fontId="126" fillId="0" borderId="0" xfId="0" applyNumberFormat="1" applyFont="1" applyFill="1" applyBorder="1" applyAlignment="1" applyProtection="1">
      <alignment vertical="center"/>
      <protection locked="0"/>
    </xf>
    <xf numFmtId="0" fontId="118" fillId="0" borderId="0" xfId="0" applyFont="1" applyFill="1"/>
    <xf numFmtId="3" fontId="126" fillId="0" borderId="0" xfId="0" applyNumberFormat="1" applyFont="1" applyFill="1" applyBorder="1" applyAlignment="1" applyProtection="1">
      <alignment horizontal="center"/>
      <protection locked="0"/>
    </xf>
    <xf numFmtId="3" fontId="126" fillId="0" borderId="14" xfId="0" applyNumberFormat="1" applyFont="1" applyFill="1" applyBorder="1" applyAlignment="1" applyProtection="1">
      <alignment horizontal="center"/>
      <protection locked="0"/>
    </xf>
    <xf numFmtId="3" fontId="126" fillId="0" borderId="13" xfId="0" applyNumberFormat="1" applyFont="1" applyFill="1" applyBorder="1" applyAlignment="1" applyProtection="1">
      <alignment horizontal="center"/>
      <protection locked="0"/>
    </xf>
    <xf numFmtId="3" fontId="126" fillId="0" borderId="12" xfId="0" applyNumberFormat="1" applyFont="1" applyFill="1" applyBorder="1" applyAlignment="1" applyProtection="1">
      <alignment horizontal="center"/>
      <protection locked="0"/>
    </xf>
    <xf numFmtId="3" fontId="118" fillId="0" borderId="0" xfId="0" applyNumberFormat="1" applyFont="1" applyFill="1"/>
    <xf numFmtId="3" fontId="126" fillId="0" borderId="0" xfId="0" applyNumberFormat="1" applyFont="1" applyFill="1" applyBorder="1" applyAlignment="1" applyProtection="1">
      <alignment horizontal="center" wrapText="1"/>
      <protection locked="0"/>
    </xf>
    <xf numFmtId="167" fontId="126" fillId="0" borderId="12" xfId="0" applyNumberFormat="1" applyFont="1" applyFill="1" applyBorder="1" applyAlignment="1">
      <alignment horizontal="center"/>
    </xf>
    <xf numFmtId="166" fontId="126" fillId="0" borderId="12" xfId="0" applyNumberFormat="1" applyFont="1" applyFill="1" applyBorder="1" applyAlignment="1">
      <alignment horizontal="center"/>
    </xf>
    <xf numFmtId="167" fontId="126" fillId="0" borderId="13" xfId="0" applyNumberFormat="1" applyFont="1" applyFill="1" applyBorder="1" applyAlignment="1">
      <alignment horizontal="center"/>
    </xf>
    <xf numFmtId="167" fontId="126" fillId="0" borderId="13" xfId="0" applyNumberFormat="1" applyFont="1" applyFill="1" applyBorder="1" applyAlignment="1">
      <alignment horizontal="center" vertical="center"/>
    </xf>
    <xf numFmtId="167" fontId="126" fillId="0" borderId="12" xfId="0" applyNumberFormat="1" applyFont="1" applyFill="1" applyBorder="1" applyAlignment="1">
      <alignment horizontal="center" vertical="center"/>
    </xf>
    <xf numFmtId="166" fontId="126" fillId="0" borderId="12" xfId="0" applyNumberFormat="1" applyFont="1" applyFill="1" applyBorder="1" applyAlignment="1">
      <alignment horizontal="center" vertical="center"/>
    </xf>
    <xf numFmtId="185" fontId="126" fillId="0" borderId="13" xfId="0" applyNumberFormat="1" applyFont="1" applyFill="1" applyBorder="1" applyAlignment="1" applyProtection="1">
      <alignment vertical="center"/>
      <protection locked="0"/>
    </xf>
    <xf numFmtId="185" fontId="126" fillId="0" borderId="13" xfId="0" applyNumberFormat="1" applyFont="1" applyFill="1" applyBorder="1" applyAlignment="1">
      <alignment horizontal="center" vertical="center"/>
    </xf>
    <xf numFmtId="165" fontId="126" fillId="0" borderId="12" xfId="0" applyNumberFormat="1" applyFont="1" applyFill="1" applyBorder="1" applyAlignment="1">
      <alignment horizontal="center"/>
    </xf>
    <xf numFmtId="178" fontId="126" fillId="0" borderId="12" xfId="0" applyNumberFormat="1" applyFont="1" applyFill="1" applyBorder="1" applyAlignment="1">
      <alignment horizontal="center"/>
    </xf>
    <xf numFmtId="0" fontId="127" fillId="0" borderId="26" xfId="0" applyNumberFormat="1" applyFont="1" applyFill="1" applyBorder="1" applyAlignment="1" applyProtection="1">
      <alignment horizontal="center" vertical="center"/>
      <protection locked="0"/>
    </xf>
    <xf numFmtId="169" fontId="128" fillId="0" borderId="12" xfId="0" applyNumberFormat="1" applyFont="1" applyFill="1" applyBorder="1" applyAlignment="1">
      <alignment horizontal="center" vertical="center"/>
    </xf>
    <xf numFmtId="185" fontId="126" fillId="0" borderId="13" xfId="0" applyNumberFormat="1" applyFont="1" applyFill="1" applyBorder="1" applyAlignment="1">
      <alignment horizontal="center"/>
    </xf>
    <xf numFmtId="181" fontId="126" fillId="28" borderId="13" xfId="0" applyNumberFormat="1" applyFont="1" applyFill="1" applyBorder="1" applyAlignment="1">
      <alignment horizontal="center" vertical="center"/>
    </xf>
    <xf numFmtId="169" fontId="126" fillId="28" borderId="13" xfId="0" applyNumberFormat="1" applyFont="1" applyFill="1" applyBorder="1" applyAlignment="1">
      <alignment horizontal="center"/>
    </xf>
    <xf numFmtId="181" fontId="126" fillId="0" borderId="13" xfId="0" applyNumberFormat="1" applyFont="1" applyFill="1" applyBorder="1" applyAlignment="1">
      <alignment horizontal="center"/>
    </xf>
    <xf numFmtId="174" fontId="126" fillId="0" borderId="12" xfId="0" applyNumberFormat="1" applyFont="1" applyFill="1" applyBorder="1" applyAlignment="1">
      <alignment horizontal="center" vertical="center"/>
    </xf>
    <xf numFmtId="186" fontId="126" fillId="0" borderId="12" xfId="0" applyNumberFormat="1" applyFont="1" applyFill="1" applyBorder="1" applyAlignment="1">
      <alignment horizontal="center" vertical="center"/>
    </xf>
    <xf numFmtId="199" fontId="126" fillId="0" borderId="12" xfId="0" applyNumberFormat="1" applyFont="1" applyFill="1" applyBorder="1" applyAlignment="1">
      <alignment horizontal="center" vertical="center"/>
    </xf>
    <xf numFmtId="178" fontId="126" fillId="0" borderId="12" xfId="0" applyNumberFormat="1" applyFont="1" applyFill="1" applyBorder="1" applyAlignment="1">
      <alignment horizontal="center" vertical="center"/>
    </xf>
    <xf numFmtId="180" fontId="126" fillId="0" borderId="12" xfId="0" applyNumberFormat="1" applyFont="1" applyFill="1" applyBorder="1" applyAlignment="1" applyProtection="1">
      <alignment horizontal="center" vertical="center"/>
      <protection locked="0"/>
    </xf>
    <xf numFmtId="3" fontId="126" fillId="0" borderId="12" xfId="0" applyNumberFormat="1" applyFont="1" applyFill="1" applyBorder="1" applyAlignment="1" applyProtection="1">
      <alignment horizontal="center" vertical="center"/>
      <protection locked="0"/>
    </xf>
    <xf numFmtId="166" fontId="126" fillId="28" borderId="13" xfId="0" applyNumberFormat="1" applyFont="1" applyFill="1" applyBorder="1" applyAlignment="1">
      <alignment horizontal="center" vertical="center"/>
    </xf>
    <xf numFmtId="3" fontId="126" fillId="0" borderId="14" xfId="0" applyNumberFormat="1" applyFont="1" applyFill="1" applyBorder="1" applyAlignment="1" applyProtection="1">
      <alignment horizontal="center" vertical="center"/>
      <protection locked="0"/>
    </xf>
    <xf numFmtId="167" fontId="126" fillId="0" borderId="13" xfId="0" applyNumberFormat="1" applyFont="1" applyFill="1" applyBorder="1" applyAlignment="1" applyProtection="1">
      <alignment horizontal="center" vertical="center"/>
      <protection locked="0"/>
    </xf>
    <xf numFmtId="3" fontId="126" fillId="0" borderId="42" xfId="0" applyNumberFormat="1" applyFont="1" applyFill="1" applyBorder="1" applyAlignment="1" applyProtection="1">
      <alignment horizontal="center" vertical="center"/>
      <protection locked="0"/>
    </xf>
    <xf numFmtId="3" fontId="118" fillId="0" borderId="12" xfId="0" applyNumberFormat="1" applyFont="1" applyFill="1" applyBorder="1"/>
    <xf numFmtId="166" fontId="126" fillId="0" borderId="13" xfId="0" applyNumberFormat="1" applyFont="1" applyFill="1" applyBorder="1" applyAlignment="1">
      <alignment horizontal="center"/>
    </xf>
    <xf numFmtId="189" fontId="126" fillId="0" borderId="13" xfId="0" applyNumberFormat="1" applyFont="1" applyFill="1" applyBorder="1" applyAlignment="1">
      <alignment horizontal="center"/>
    </xf>
    <xf numFmtId="166" fontId="126" fillId="0" borderId="12" xfId="0" applyNumberFormat="1" applyFont="1" applyFill="1" applyBorder="1" applyAlignment="1" applyProtection="1">
      <alignment horizontal="center"/>
      <protection locked="0"/>
    </xf>
    <xf numFmtId="174" fontId="126" fillId="0" borderId="43" xfId="0" applyNumberFormat="1" applyFont="1" applyFill="1" applyBorder="1" applyAlignment="1">
      <alignment horizontal="center"/>
    </xf>
    <xf numFmtId="174" fontId="126" fillId="0" borderId="43" xfId="0" applyNumberFormat="1" applyFont="1" applyFill="1" applyBorder="1" applyAlignment="1">
      <alignment horizontal="center" vertical="center"/>
    </xf>
    <xf numFmtId="193" fontId="126" fillId="0" borderId="43" xfId="0" applyNumberFormat="1" applyFont="1" applyFill="1" applyBorder="1" applyAlignment="1">
      <alignment horizontal="center"/>
    </xf>
    <xf numFmtId="190" fontId="126" fillId="0" borderId="43" xfId="0" applyNumberFormat="1" applyFont="1" applyFill="1" applyBorder="1" applyAlignment="1">
      <alignment horizontal="center"/>
    </xf>
    <xf numFmtId="178" fontId="126" fillId="0" borderId="12" xfId="0" applyNumberFormat="1" applyFont="1" applyFill="1" applyBorder="1" applyAlignment="1" applyProtection="1">
      <alignment horizontal="center"/>
      <protection locked="0"/>
    </xf>
    <xf numFmtId="190" fontId="126" fillId="0" borderId="12" xfId="0" applyNumberFormat="1" applyFont="1" applyFill="1" applyBorder="1" applyAlignment="1">
      <alignment horizontal="center"/>
    </xf>
    <xf numFmtId="167" fontId="126" fillId="0" borderId="12" xfId="0" applyNumberFormat="1" applyFont="1" applyFill="1" applyBorder="1" applyAlignment="1" applyProtection="1">
      <alignment horizontal="center"/>
      <protection locked="0"/>
    </xf>
    <xf numFmtId="174" fontId="126" fillId="0" borderId="12" xfId="0" applyNumberFormat="1" applyFont="1" applyFill="1" applyBorder="1" applyAlignment="1">
      <alignment horizontal="center"/>
    </xf>
    <xf numFmtId="0" fontId="129" fillId="0" borderId="0" xfId="0" applyFont="1" applyFill="1" applyAlignment="1"/>
    <xf numFmtId="164" fontId="115" fillId="0" borderId="0" xfId="28" applyNumberFormat="1" applyFont="1" applyFill="1" applyBorder="1" applyAlignment="1" applyProtection="1">
      <protection locked="0"/>
    </xf>
    <xf numFmtId="0" fontId="118" fillId="0" borderId="0" xfId="0" applyFont="1" applyFill="1" applyAlignment="1">
      <alignment horizontal="left" wrapText="1"/>
    </xf>
    <xf numFmtId="3" fontId="126" fillId="0" borderId="31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horizontal="center" wrapText="1"/>
    </xf>
    <xf numFmtId="3" fontId="126" fillId="0" borderId="20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Fill="1" applyAlignment="1">
      <alignment vertical="center"/>
    </xf>
    <xf numFmtId="3" fontId="130" fillId="0" borderId="27" xfId="0" applyNumberFormat="1" applyFont="1" applyFill="1" applyBorder="1" applyAlignment="1" applyProtection="1">
      <alignment vertical="center"/>
      <protection locked="0"/>
    </xf>
    <xf numFmtId="3" fontId="126" fillId="0" borderId="12" xfId="0" applyNumberFormat="1" applyFont="1" applyFill="1" applyBorder="1" applyAlignment="1" applyProtection="1">
      <alignment vertical="center"/>
      <protection locked="0"/>
    </xf>
    <xf numFmtId="3" fontId="130" fillId="0" borderId="20" xfId="0" applyNumberFormat="1" applyFont="1" applyFill="1" applyBorder="1" applyAlignment="1" applyProtection="1">
      <alignment horizontal="center" vertical="center"/>
      <protection locked="0"/>
    </xf>
    <xf numFmtId="191" fontId="126" fillId="0" borderId="12" xfId="0" applyNumberFormat="1" applyFont="1" applyFill="1" applyBorder="1" applyAlignment="1">
      <alignment horizontal="center" vertical="center"/>
    </xf>
    <xf numFmtId="191" fontId="126" fillId="28" borderId="12" xfId="0" applyNumberFormat="1" applyFont="1" applyFill="1" applyBorder="1" applyAlignment="1">
      <alignment horizontal="center" vertical="center"/>
    </xf>
    <xf numFmtId="3" fontId="126" fillId="0" borderId="13" xfId="0" applyNumberFormat="1" applyFont="1" applyFill="1" applyBorder="1" applyAlignment="1" applyProtection="1">
      <alignment horizontal="center" vertical="center"/>
      <protection locked="0"/>
    </xf>
    <xf numFmtId="202" fontId="91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vertical="center" wrapText="1"/>
      <protection locked="0"/>
    </xf>
    <xf numFmtId="0" fontId="120" fillId="28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vertical="center" wrapText="1"/>
    </xf>
    <xf numFmtId="196" fontId="1" fillId="0" borderId="18" xfId="0" applyNumberFormat="1" applyFont="1" applyFill="1" applyBorder="1" applyAlignment="1">
      <alignment horizontal="center"/>
    </xf>
    <xf numFmtId="180" fontId="126" fillId="0" borderId="13" xfId="0" applyNumberFormat="1" applyFont="1" applyFill="1" applyBorder="1" applyAlignment="1" applyProtection="1">
      <alignment horizontal="center" vertical="center"/>
      <protection locked="0"/>
    </xf>
    <xf numFmtId="187" fontId="126" fillId="0" borderId="13" xfId="0" applyNumberFormat="1" applyFont="1" applyFill="1" applyBorder="1" applyAlignment="1" applyProtection="1">
      <alignment horizontal="center" vertical="center"/>
      <protection locked="0"/>
    </xf>
    <xf numFmtId="167" fontId="126" fillId="0" borderId="43" xfId="0" applyNumberFormat="1" applyFont="1" applyFill="1" applyBorder="1" applyAlignment="1">
      <alignment horizontal="center"/>
    </xf>
    <xf numFmtId="209" fontId="126" fillId="28" borderId="12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61" fillId="0" borderId="0" xfId="0" applyNumberFormat="1" applyFont="1" applyFill="1" applyBorder="1" applyAlignment="1" applyProtection="1">
      <alignment vertical="center" wrapText="1"/>
      <protection locked="0"/>
    </xf>
    <xf numFmtId="0" fontId="1" fillId="28" borderId="12" xfId="0" applyNumberFormat="1" applyFont="1" applyFill="1" applyBorder="1" applyAlignment="1" applyProtection="1">
      <alignment wrapText="1"/>
      <protection locked="0"/>
    </xf>
    <xf numFmtId="0" fontId="116" fillId="28" borderId="12" xfId="0" applyNumberFormat="1" applyFont="1" applyFill="1" applyBorder="1" applyAlignment="1" applyProtection="1">
      <alignment wrapText="1"/>
      <protection locked="0"/>
    </xf>
    <xf numFmtId="166" fontId="91" fillId="28" borderId="12" xfId="0" applyNumberFormat="1" applyFont="1" applyFill="1" applyBorder="1" applyAlignment="1">
      <alignment horizontal="center" vertical="center"/>
    </xf>
    <xf numFmtId="169" fontId="91" fillId="28" borderId="12" xfId="0" applyNumberFormat="1" applyFont="1" applyFill="1" applyBorder="1" applyAlignment="1">
      <alignment horizontal="center" vertical="center"/>
    </xf>
    <xf numFmtId="0" fontId="1" fillId="28" borderId="12" xfId="0" applyNumberFormat="1" applyFont="1" applyFill="1" applyBorder="1" applyAlignment="1" applyProtection="1">
      <alignment vertical="center" wrapText="1"/>
      <protection locked="0"/>
    </xf>
    <xf numFmtId="0" fontId="1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13" xfId="0" applyNumberFormat="1" applyFont="1" applyFill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vertical="center"/>
    </xf>
    <xf numFmtId="3" fontId="112" fillId="28" borderId="0" xfId="0" applyNumberFormat="1" applyFont="1" applyFill="1" applyAlignment="1">
      <alignment vertical="center"/>
    </xf>
    <xf numFmtId="0" fontId="84" fillId="28" borderId="0" xfId="0" applyFont="1" applyFill="1" applyBorder="1" applyAlignment="1">
      <alignment vertical="center"/>
    </xf>
    <xf numFmtId="0" fontId="84" fillId="28" borderId="0" xfId="0" applyFont="1" applyFill="1" applyAlignment="1">
      <alignment vertical="center"/>
    </xf>
    <xf numFmtId="0" fontId="56" fillId="28" borderId="0" xfId="0" applyFont="1" applyFill="1" applyAlignment="1">
      <alignment vertical="center"/>
    </xf>
    <xf numFmtId="168" fontId="91" fillId="28" borderId="12" xfId="0" applyNumberFormat="1" applyFont="1" applyFill="1" applyBorder="1" applyAlignment="1">
      <alignment horizontal="center" vertical="center"/>
    </xf>
    <xf numFmtId="166" fontId="126" fillId="28" borderId="12" xfId="0" applyNumberFormat="1" applyFont="1" applyFill="1" applyBorder="1" applyAlignment="1">
      <alignment horizontal="center"/>
    </xf>
    <xf numFmtId="189" fontId="91" fillId="28" borderId="13" xfId="0" applyNumberFormat="1" applyFont="1" applyFill="1" applyBorder="1" applyAlignment="1">
      <alignment horizontal="center" vertical="center"/>
    </xf>
    <xf numFmtId="167" fontId="91" fillId="28" borderId="13" xfId="0" applyNumberFormat="1" applyFont="1" applyFill="1" applyBorder="1" applyAlignment="1">
      <alignment horizontal="center" vertical="center"/>
    </xf>
    <xf numFmtId="167" fontId="126" fillId="28" borderId="12" xfId="0" applyNumberFormat="1" applyFont="1" applyFill="1" applyBorder="1" applyAlignment="1" applyProtection="1">
      <alignment horizontal="center"/>
      <protection locked="0"/>
    </xf>
    <xf numFmtId="167" fontId="126" fillId="28" borderId="12" xfId="0" applyNumberFormat="1" applyFont="1" applyFill="1" applyBorder="1" applyAlignment="1">
      <alignment horizontal="center" vertical="center"/>
    </xf>
    <xf numFmtId="166" fontId="126" fillId="28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7" fillId="0" borderId="0" xfId="28" applyNumberFormat="1" applyFont="1"/>
    <xf numFmtId="14" fontId="0" fillId="0" borderId="0" xfId="28" applyNumberFormat="1" applyFont="1"/>
    <xf numFmtId="168" fontId="4" fillId="28" borderId="10" xfId="0" applyNumberFormat="1" applyFont="1" applyFill="1" applyBorder="1" applyAlignment="1">
      <alignment horizontal="center"/>
    </xf>
    <xf numFmtId="3" fontId="112" fillId="32" borderId="0" xfId="0" applyNumberFormat="1" applyFont="1" applyFill="1" applyAlignment="1">
      <alignment vertical="center"/>
    </xf>
    <xf numFmtId="3" fontId="1" fillId="32" borderId="12" xfId="0" applyNumberFormat="1" applyFont="1" applyFill="1" applyBorder="1" applyAlignment="1" applyProtection="1">
      <alignment vertical="center"/>
      <protection locked="0"/>
    </xf>
    <xf numFmtId="3" fontId="119" fillId="32" borderId="0" xfId="0" applyNumberFormat="1" applyFont="1" applyFill="1" applyAlignment="1">
      <alignment horizontal="left" vertical="center"/>
    </xf>
    <xf numFmtId="0" fontId="1" fillId="32" borderId="12" xfId="0" applyNumberFormat="1" applyFont="1" applyFill="1" applyBorder="1" applyAlignment="1" applyProtection="1">
      <alignment vertical="center" wrapText="1"/>
      <protection locked="0"/>
    </xf>
    <xf numFmtId="164" fontId="25" fillId="32" borderId="0" xfId="28" applyNumberFormat="1" applyFont="1" applyFill="1"/>
    <xf numFmtId="3" fontId="119" fillId="33" borderId="0" xfId="0" applyNumberFormat="1" applyFont="1" applyFill="1" applyAlignment="1">
      <alignment horizontal="left" vertical="center"/>
    </xf>
    <xf numFmtId="3" fontId="112" fillId="33" borderId="0" xfId="0" applyNumberFormat="1" applyFont="1" applyFill="1" applyAlignment="1">
      <alignment vertical="center"/>
    </xf>
    <xf numFmtId="166" fontId="91" fillId="33" borderId="12" xfId="0" applyNumberFormat="1" applyFont="1" applyFill="1" applyBorder="1" applyAlignment="1" applyProtection="1">
      <alignment horizontal="center" vertical="center"/>
      <protection locked="0"/>
    </xf>
    <xf numFmtId="166" fontId="91" fillId="33" borderId="12" xfId="0" applyNumberFormat="1" applyFont="1" applyFill="1" applyBorder="1" applyAlignment="1">
      <alignment horizontal="center" vertical="center"/>
    </xf>
    <xf numFmtId="169" fontId="91" fillId="33" borderId="13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vertical="center" wrapText="1"/>
      <protection locked="0"/>
    </xf>
    <xf numFmtId="165" fontId="91" fillId="33" borderId="12" xfId="0" applyNumberFormat="1" applyFont="1" applyFill="1" applyBorder="1" applyAlignment="1">
      <alignment horizontal="center" vertical="center"/>
    </xf>
    <xf numFmtId="205" fontId="120" fillId="33" borderId="44" xfId="0" applyNumberFormat="1" applyFont="1" applyFill="1" applyBorder="1" applyAlignment="1">
      <alignment horizontal="center" vertical="center"/>
    </xf>
    <xf numFmtId="166" fontId="126" fillId="33" borderId="12" xfId="0" applyNumberFormat="1" applyFont="1" applyFill="1" applyBorder="1" applyAlignment="1">
      <alignment horizontal="center"/>
    </xf>
    <xf numFmtId="169" fontId="128" fillId="33" borderId="12" xfId="0" applyNumberFormat="1" applyFont="1" applyFill="1" applyBorder="1" applyAlignment="1">
      <alignment horizontal="center" vertical="center"/>
    </xf>
    <xf numFmtId="180" fontId="126" fillId="33" borderId="12" xfId="0" applyNumberFormat="1" applyFont="1" applyFill="1" applyBorder="1" applyAlignment="1" applyProtection="1">
      <alignment horizontal="center" vertical="center"/>
      <protection locked="0"/>
    </xf>
    <xf numFmtId="168" fontId="91" fillId="34" borderId="13" xfId="0" applyNumberFormat="1" applyFont="1" applyFill="1" applyBorder="1" applyAlignment="1">
      <alignment horizontal="center" vertical="center"/>
    </xf>
    <xf numFmtId="166" fontId="131" fillId="34" borderId="12" xfId="0" applyNumberFormat="1" applyFont="1" applyFill="1" applyBorder="1" applyAlignment="1" applyProtection="1">
      <alignment horizontal="center"/>
      <protection locked="0"/>
    </xf>
    <xf numFmtId="3" fontId="132" fillId="34" borderId="0" xfId="0" applyNumberFormat="1" applyFont="1" applyFill="1" applyAlignment="1">
      <alignment horizontal="left" vertical="center"/>
    </xf>
    <xf numFmtId="164" fontId="133" fillId="34" borderId="0" xfId="28" applyNumberFormat="1" applyFont="1" applyFill="1"/>
    <xf numFmtId="168" fontId="126" fillId="0" borderId="12" xfId="0" applyNumberFormat="1" applyFont="1" applyFill="1" applyBorder="1" applyAlignment="1">
      <alignment horizontal="center"/>
    </xf>
    <xf numFmtId="209" fontId="126" fillId="0" borderId="12" xfId="0" applyNumberFormat="1" applyFont="1" applyFill="1" applyBorder="1" applyAlignment="1">
      <alignment horizontal="center"/>
    </xf>
    <xf numFmtId="165" fontId="131" fillId="34" borderId="12" xfId="0" applyNumberFormat="1" applyFont="1" applyFill="1" applyBorder="1" applyAlignment="1">
      <alignment horizontal="center"/>
    </xf>
    <xf numFmtId="189" fontId="126" fillId="35" borderId="13" xfId="0" applyNumberFormat="1" applyFont="1" applyFill="1" applyBorder="1" applyAlignment="1">
      <alignment horizontal="center"/>
    </xf>
    <xf numFmtId="172" fontId="91" fillId="35" borderId="13" xfId="0" applyNumberFormat="1" applyFont="1" applyFill="1" applyBorder="1" applyAlignment="1">
      <alignment horizontal="center" vertical="center"/>
    </xf>
    <xf numFmtId="3" fontId="112" fillId="35" borderId="0" xfId="0" applyNumberFormat="1" applyFont="1" applyFill="1" applyAlignment="1">
      <alignment vertical="center"/>
    </xf>
    <xf numFmtId="171" fontId="91" fillId="35" borderId="12" xfId="0" applyNumberFormat="1" applyFont="1" applyFill="1" applyBorder="1" applyAlignment="1">
      <alignment horizontal="center" vertical="center"/>
    </xf>
    <xf numFmtId="168" fontId="91" fillId="35" borderId="13" xfId="0" applyNumberFormat="1" applyFont="1" applyFill="1" applyBorder="1" applyAlignment="1">
      <alignment horizontal="center" vertical="center"/>
    </xf>
    <xf numFmtId="166" fontId="91" fillId="35" borderId="12" xfId="0" applyNumberFormat="1" applyFont="1" applyFill="1" applyBorder="1" applyAlignment="1">
      <alignment horizontal="center" vertical="center"/>
    </xf>
    <xf numFmtId="168" fontId="134" fillId="35" borderId="13" xfId="0" applyNumberFormat="1" applyFont="1" applyFill="1" applyBorder="1" applyAlignment="1">
      <alignment horizontal="center" vertical="center"/>
    </xf>
    <xf numFmtId="174" fontId="126" fillId="35" borderId="12" xfId="0" applyNumberFormat="1" applyFont="1" applyFill="1" applyBorder="1" applyAlignment="1">
      <alignment horizontal="center" vertical="center"/>
    </xf>
    <xf numFmtId="167" fontId="126" fillId="35" borderId="12" xfId="0" applyNumberFormat="1" applyFont="1" applyFill="1" applyBorder="1" applyAlignment="1">
      <alignment horizontal="center" vertical="center"/>
    </xf>
    <xf numFmtId="167" fontId="126" fillId="35" borderId="13" xfId="0" applyNumberFormat="1" applyFont="1" applyFill="1" applyBorder="1" applyAlignment="1">
      <alignment horizontal="center" vertical="center"/>
    </xf>
    <xf numFmtId="3" fontId="119" fillId="35" borderId="0" xfId="0" applyNumberFormat="1" applyFont="1" applyFill="1" applyAlignment="1">
      <alignment horizontal="left" vertical="center"/>
    </xf>
    <xf numFmtId="3" fontId="135" fillId="35" borderId="0" xfId="0" applyNumberFormat="1" applyFont="1" applyFill="1" applyAlignment="1">
      <alignment horizontal="left" vertical="center"/>
    </xf>
    <xf numFmtId="0" fontId="136" fillId="31" borderId="0" xfId="0" applyFont="1" applyFill="1"/>
    <xf numFmtId="167" fontId="137" fillId="31" borderId="12" xfId="0" applyNumberFormat="1" applyFont="1" applyFill="1" applyBorder="1" applyAlignment="1">
      <alignment horizontal="center"/>
    </xf>
    <xf numFmtId="3" fontId="138" fillId="31" borderId="12" xfId="0" applyNumberFormat="1" applyFont="1" applyFill="1" applyBorder="1" applyAlignment="1" applyProtection="1">
      <protection locked="0"/>
    </xf>
    <xf numFmtId="166" fontId="137" fillId="31" borderId="12" xfId="0" applyNumberFormat="1" applyFont="1" applyFill="1" applyBorder="1" applyAlignment="1" applyProtection="1">
      <alignment horizontal="center"/>
      <protection locked="0"/>
    </xf>
    <xf numFmtId="3" fontId="138" fillId="31" borderId="0" xfId="0" applyNumberFormat="1" applyFont="1" applyFill="1" applyAlignment="1">
      <alignment horizontal="left" vertical="center"/>
    </xf>
    <xf numFmtId="0" fontId="139" fillId="31" borderId="12" xfId="0" applyNumberFormat="1" applyFont="1" applyFill="1" applyBorder="1" applyAlignment="1" applyProtection="1">
      <alignment wrapText="1"/>
      <protection locked="0"/>
    </xf>
    <xf numFmtId="3" fontId="0" fillId="35" borderId="0" xfId="0" applyNumberFormat="1" applyFill="1"/>
    <xf numFmtId="0" fontId="1" fillId="36" borderId="12" xfId="0" applyNumberFormat="1" applyFont="1" applyFill="1" applyBorder="1" applyAlignment="1" applyProtection="1">
      <alignment vertical="center" wrapText="1"/>
      <protection locked="0"/>
    </xf>
    <xf numFmtId="166" fontId="91" fillId="36" borderId="12" xfId="0" applyNumberFormat="1" applyFont="1" applyFill="1" applyBorder="1" applyAlignment="1">
      <alignment horizontal="center" vertical="center"/>
    </xf>
    <xf numFmtId="3" fontId="112" fillId="36" borderId="0" xfId="0" applyNumberFormat="1" applyFont="1" applyFill="1" applyAlignment="1">
      <alignment vertical="center"/>
    </xf>
    <xf numFmtId="3" fontId="119" fillId="36" borderId="0" xfId="0" applyNumberFormat="1" applyFont="1" applyFill="1" applyAlignment="1">
      <alignment horizontal="left" vertical="center"/>
    </xf>
    <xf numFmtId="0" fontId="1" fillId="36" borderId="12" xfId="0" applyNumberFormat="1" applyFont="1" applyFill="1" applyBorder="1" applyAlignment="1" applyProtection="1">
      <alignment wrapText="1"/>
      <protection locked="0"/>
    </xf>
    <xf numFmtId="167" fontId="91" fillId="36" borderId="13" xfId="0" applyNumberFormat="1" applyFont="1" applyFill="1" applyBorder="1" applyAlignment="1">
      <alignment horizontal="center" vertical="center"/>
    </xf>
    <xf numFmtId="0" fontId="86" fillId="36" borderId="12" xfId="0" applyNumberFormat="1" applyFont="1" applyFill="1" applyBorder="1" applyAlignment="1" applyProtection="1">
      <alignment vertical="center" wrapText="1"/>
      <protection locked="0"/>
    </xf>
    <xf numFmtId="166" fontId="91" fillId="36" borderId="13" xfId="0" applyNumberFormat="1" applyFont="1" applyFill="1" applyBorder="1" applyAlignment="1">
      <alignment horizontal="center" vertical="center"/>
    </xf>
    <xf numFmtId="164" fontId="25" fillId="36" borderId="0" xfId="28" applyNumberFormat="1" applyFont="1" applyFill="1"/>
    <xf numFmtId="0" fontId="12" fillId="0" borderId="0" xfId="0" applyFont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7" fillId="27" borderId="0" xfId="0" applyFont="1" applyFill="1" applyAlignment="1">
      <alignment horizontal="center" vertical="center" wrapText="1"/>
    </xf>
    <xf numFmtId="0" fontId="57" fillId="27" borderId="0" xfId="0" applyFont="1" applyFill="1" applyAlignment="1">
      <alignment horizontal="center" vertical="center" wrapText="1"/>
    </xf>
    <xf numFmtId="0" fontId="34" fillId="27" borderId="0" xfId="0" applyFont="1" applyFill="1" applyAlignment="1">
      <alignment horizontal="center" vertical="center" wrapText="1"/>
    </xf>
    <xf numFmtId="3" fontId="140" fillId="31" borderId="0" xfId="0" applyNumberFormat="1" applyFont="1" applyFill="1" applyBorder="1" applyAlignment="1">
      <alignment horizontal="center"/>
    </xf>
    <xf numFmtId="0" fontId="141" fillId="31" borderId="0" xfId="0" applyFont="1" applyFill="1" applyBorder="1" applyAlignment="1">
      <alignment horizontal="center" vertical="center"/>
    </xf>
    <xf numFmtId="0" fontId="94" fillId="27" borderId="0" xfId="0" applyFont="1" applyFill="1" applyAlignment="1">
      <alignment horizontal="center" wrapText="1"/>
    </xf>
    <xf numFmtId="0" fontId="26" fillId="0" borderId="39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2" fillId="0" borderId="0" xfId="0" applyFont="1" applyFill="1" applyAlignment="1">
      <alignment horizontal="center" wrapText="1"/>
    </xf>
    <xf numFmtId="0" fontId="5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67" fillId="0" borderId="0" xfId="35" applyFont="1" applyFill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  <cellStyle name="ᨚᨚᨚᨚᨚᨚᨚ" xfId="44"/>
    <cellStyle name="ᨚᨚᨚᨚᨚᨚᨚᨚᨚ_x001a_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image" Target="../media/image3.emf"/><Relationship Id="rId5" Type="http://schemas.openxmlformats.org/officeDocument/2006/relationships/customXml" Target="../ink/ink3.xml"/><Relationship Id="rId4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ustomXml" Target="../ink/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516627</xdr:colOff>
      <xdr:row>21</xdr:row>
      <xdr:rowOff>252598</xdr:rowOff>
    </xdr:from>
    <xdr:to>
      <xdr:col>6</xdr:col>
      <xdr:colOff>151685</xdr:colOff>
      <xdr:row>22</xdr:row>
      <xdr:rowOff>839404</xdr:rowOff>
    </xdr:to>
    <xdr:sp macro="" textlink="">
      <xdr:nvSpPr>
        <xdr:cNvPr id="2" name="TextBox 1"/>
        <xdr:cNvSpPr txBox="1"/>
      </xdr:nvSpPr>
      <xdr:spPr>
        <a:xfrm>
          <a:off x="4087356" y="7561609"/>
          <a:ext cx="3773506" cy="11386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>
              <a:solidFill>
                <a:srgbClr val="FF0000"/>
              </a:solidFill>
            </a:rPr>
            <a:t>A vázlattól sose</a:t>
          </a:r>
          <a:r>
            <a:rPr lang="hu-HU" sz="1100" b="1" baseline="0">
              <a:solidFill>
                <a:srgbClr val="FF0000"/>
              </a:solidFill>
            </a:rPr>
            <a:t> várjuk, hogy megtudjuk mennyi lesz a vége, </a:t>
          </a:r>
          <a:r>
            <a:rPr lang="hu-HU" sz="1100" baseline="0"/>
            <a:t>tele van pontatlanságokkal. Pontosítást ígényel.</a:t>
          </a:r>
        </a:p>
        <a:p>
          <a:r>
            <a:rPr lang="hu-HU" sz="1100" baseline="0"/>
            <a:t>A vázlat ismerkedésre való, ismerkedünk egymással, hisz esetleg hónapokig fogunk együtt dolgozni.</a:t>
          </a:r>
        </a:p>
        <a:p>
          <a:r>
            <a:rPr lang="hu-HU" sz="1100" baseline="0"/>
            <a:t>Ha már komolyra fordult a dolog, no akkor jön a pontosítás, ellenőrzés, akkor már arra törünk, mennyi lesz a vége.</a:t>
          </a:r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133552</xdr:colOff>
      <xdr:row>6</xdr:row>
      <xdr:rowOff>105376</xdr:rowOff>
    </xdr:from>
    <xdr:to>
      <xdr:col>9</xdr:col>
      <xdr:colOff>413422</xdr:colOff>
      <xdr:row>7</xdr:row>
      <xdr:rowOff>733997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10450332" y="1989797"/>
            <a:ext cx="273240" cy="1854372"/>
          </xdr14:xfrm>
        </xdr:contentPart>
      </mc:Choice>
      <mc:Fallback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417628" y="1976069"/>
              <a:ext cx="338649" cy="1901698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940274</xdr:colOff>
      <xdr:row>14</xdr:row>
      <xdr:rowOff>128388</xdr:rowOff>
    </xdr:from>
    <xdr:to>
      <xdr:col>0</xdr:col>
      <xdr:colOff>946394</xdr:colOff>
      <xdr:row>14</xdr:row>
      <xdr:rowOff>148638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32" name="Ink 31"/>
            <xdr14:cNvContentPartPr/>
          </xdr14:nvContentPartPr>
          <xdr14:nvPr macro=""/>
          <xdr14:xfrm>
            <a:off x="963134" y="6092151"/>
            <a:ext cx="6120" cy="27000"/>
          </xdr14:xfrm>
        </xdr:contentPart>
      </mc:Choice>
      <mc:Fallback>
        <xdr:pic>
          <xdr:nvPicPr>
            <xdr:cNvPr id="32" name="Ink 3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958814" y="6084919"/>
              <a:ext cx="15120" cy="35679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1046078</xdr:colOff>
      <xdr:row>62</xdr:row>
      <xdr:rowOff>179009</xdr:rowOff>
    </xdr:from>
    <xdr:to>
      <xdr:col>4</xdr:col>
      <xdr:colOff>471619</xdr:colOff>
      <xdr:row>64</xdr:row>
      <xdr:rowOff>507954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5">
          <xdr14:nvContentPartPr>
            <xdr14:cNvPr id="4" name="Ink 3"/>
            <xdr14:cNvContentPartPr/>
          </xdr14:nvContentPartPr>
          <xdr14:nvPr macro=""/>
          <xdr14:xfrm>
            <a:off x="3444373" y="23544335"/>
            <a:ext cx="2617920" cy="593640"/>
          </xdr14:xfrm>
        </xdr:contentPart>
      </mc:Choice>
      <mc:Fallback>
        <xdr:pic>
          <xdr:nvPicPr>
            <xdr:cNvPr id="4" name="Ink 3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3441133" y="23541277"/>
              <a:ext cx="2625120" cy="598663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209187</xdr:colOff>
      <xdr:row>214</xdr:row>
      <xdr:rowOff>0</xdr:rowOff>
    </xdr:from>
    <xdr:to>
      <xdr:col>9</xdr:col>
      <xdr:colOff>410470</xdr:colOff>
      <xdr:row>214</xdr:row>
      <xdr:rowOff>0</xdr:rowOff>
    </xdr:to>
    <xdr:cxnSp macro="">
      <xdr:nvCxnSpPr>
        <xdr:cNvPr id="7" name="Egyenes összekötő nyíllal 6"/>
        <xdr:cNvCxnSpPr/>
      </xdr:nvCxnSpPr>
      <xdr:spPr>
        <a:xfrm flipV="1">
          <a:off x="8450036" y="48781607"/>
          <a:ext cx="3347357" cy="4082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88</xdr:row>
      <xdr:rowOff>100753</xdr:rowOff>
    </xdr:from>
    <xdr:to>
      <xdr:col>8</xdr:col>
      <xdr:colOff>238410</xdr:colOff>
      <xdr:row>89</xdr:row>
      <xdr:rowOff>167796</xdr:rowOff>
    </xdr:to>
    <xdr:cxnSp macro="">
      <xdr:nvCxnSpPr>
        <xdr:cNvPr id="5" name="Egyenes összekötő nyíllal 4"/>
        <xdr:cNvCxnSpPr/>
      </xdr:nvCxnSpPr>
      <xdr:spPr>
        <a:xfrm>
          <a:off x="6741583" y="13366750"/>
          <a:ext cx="2233084" cy="264584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88</xdr:row>
      <xdr:rowOff>100753</xdr:rowOff>
    </xdr:from>
    <xdr:to>
      <xdr:col>8</xdr:col>
      <xdr:colOff>238410</xdr:colOff>
      <xdr:row>89</xdr:row>
      <xdr:rowOff>167796</xdr:rowOff>
    </xdr:to>
    <xdr:cxnSp macro="">
      <xdr:nvCxnSpPr>
        <xdr:cNvPr id="4" name="Egyenes összekötő nyíllal 4"/>
        <xdr:cNvCxnSpPr/>
      </xdr:nvCxnSpPr>
      <xdr:spPr>
        <a:xfrm>
          <a:off x="9836573" y="15269633"/>
          <a:ext cx="2290277" cy="29675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1439833</xdr:colOff>
      <xdr:row>57</xdr:row>
      <xdr:rowOff>193924</xdr:rowOff>
    </xdr:from>
    <xdr:to>
      <xdr:col>8</xdr:col>
      <xdr:colOff>256096</xdr:colOff>
      <xdr:row>77</xdr:row>
      <xdr:rowOff>29709</xdr:rowOff>
    </xdr:to>
    <xdr:cxnSp macro="">
      <xdr:nvCxnSpPr>
        <xdr:cNvPr id="8" name="Egyenes összekötő nyíllal 4"/>
        <xdr:cNvCxnSpPr/>
      </xdr:nvCxnSpPr>
      <xdr:spPr>
        <a:xfrm flipV="1">
          <a:off x="9646573" y="13765144"/>
          <a:ext cx="2039523" cy="260946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1143798</xdr:colOff>
      <xdr:row>4</xdr:row>
      <xdr:rowOff>693507</xdr:rowOff>
    </xdr:from>
    <xdr:to>
      <xdr:col>5</xdr:col>
      <xdr:colOff>732685</xdr:colOff>
      <xdr:row>6</xdr:row>
      <xdr:rowOff>596798</xdr:rowOff>
    </xdr:to>
    <xdr:sp macro="" textlink="">
      <xdr:nvSpPr>
        <xdr:cNvPr id="10" name="TextBox 9"/>
        <xdr:cNvSpPr txBox="1"/>
      </xdr:nvSpPr>
      <xdr:spPr>
        <a:xfrm>
          <a:off x="8215960" y="2643068"/>
          <a:ext cx="2423075" cy="1077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hu-HU" sz="1100"/>
            <a:t>A</a:t>
          </a:r>
          <a:r>
            <a:rPr lang="hu-HU" sz="1100" baseline="0"/>
            <a:t> piros betűs, sárga anyagok ízlés alapú beszerzések. Kizárólag az Ügyfél személyes közreműködésével szerezhető be.</a:t>
          </a:r>
        </a:p>
        <a:p>
          <a:pPr>
            <a:lnSpc>
              <a:spcPts val="1100"/>
            </a:lnSpc>
          </a:pPr>
          <a:r>
            <a:rPr lang="hu-HU" sz="1100" baseline="0"/>
            <a:t>A legegyszerűbb szokásos módja, ha maga veszi meg, akár ügyfeles bevásárlás keretében is teheti.</a:t>
          </a:r>
        </a:p>
      </xdr:txBody>
    </xdr:sp>
    <xdr:clientData/>
  </xdr:twoCellAnchor>
  <xdr:twoCellAnchor>
    <xdr:from>
      <xdr:col>5</xdr:col>
      <xdr:colOff>113453</xdr:colOff>
      <xdr:row>89</xdr:row>
      <xdr:rowOff>100753</xdr:rowOff>
    </xdr:from>
    <xdr:to>
      <xdr:col>8</xdr:col>
      <xdr:colOff>238410</xdr:colOff>
      <xdr:row>90</xdr:row>
      <xdr:rowOff>157465</xdr:rowOff>
    </xdr:to>
    <xdr:cxnSp macro="">
      <xdr:nvCxnSpPr>
        <xdr:cNvPr id="9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113453</xdr:colOff>
      <xdr:row>89</xdr:row>
      <xdr:rowOff>100753</xdr:rowOff>
    </xdr:from>
    <xdr:to>
      <xdr:col>8</xdr:col>
      <xdr:colOff>238410</xdr:colOff>
      <xdr:row>90</xdr:row>
      <xdr:rowOff>157465</xdr:rowOff>
    </xdr:to>
    <xdr:cxnSp macro="">
      <xdr:nvCxnSpPr>
        <xdr:cNvPr id="11" name="Egyenes összekötő nyíllal 4"/>
        <xdr:cNvCxnSpPr/>
      </xdr:nvCxnSpPr>
      <xdr:spPr>
        <a:xfrm>
          <a:off x="7435003" y="18965333"/>
          <a:ext cx="1683242" cy="294243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1523360</xdr:colOff>
      <xdr:row>69</xdr:row>
      <xdr:rowOff>103986</xdr:rowOff>
    </xdr:from>
    <xdr:to>
      <xdr:col>8</xdr:col>
      <xdr:colOff>340521</xdr:colOff>
      <xdr:row>72</xdr:row>
      <xdr:rowOff>149307</xdr:rowOff>
    </xdr:to>
    <xdr:cxnSp macro="">
      <xdr:nvCxnSpPr>
        <xdr:cNvPr id="12" name="Egyenes összekötő nyíllal 4"/>
        <xdr:cNvCxnSpPr/>
      </xdr:nvCxnSpPr>
      <xdr:spPr>
        <a:xfrm flipV="1">
          <a:off x="9827246" y="14047960"/>
          <a:ext cx="1996912" cy="799959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108271</xdr:colOff>
      <xdr:row>11</xdr:row>
      <xdr:rowOff>101015</xdr:rowOff>
    </xdr:from>
    <xdr:to>
      <xdr:col>7</xdr:col>
      <xdr:colOff>516660</xdr:colOff>
      <xdr:row>12</xdr:row>
      <xdr:rowOff>571481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">
          <xdr14:nvContentPartPr>
            <xdr14:cNvPr id="13" name="Ink 12"/>
            <xdr14:cNvContentPartPr/>
          </xdr14:nvContentPartPr>
          <xdr14:nvPr macro=""/>
          <xdr14:xfrm>
            <a:off x="8420998" y="4477397"/>
            <a:ext cx="410760" cy="654480"/>
          </xdr14:xfrm>
        </xdr:contentPart>
      </mc:Choice>
      <mc:Fallback>
        <xdr:pic>
          <xdr:nvPicPr>
            <xdr:cNvPr id="13" name="Ink 1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87311" y="4452526"/>
              <a:ext cx="475236" cy="711036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2:15:31.770"/>
    </inkml:context>
    <inkml:brush xml:id="br0">
      <inkml:brushProperty name="width" value="0.10583" units="cm"/>
      <inkml:brushProperty name="height" value="0.10583" units="cm"/>
      <inkml:brushProperty name="color" value="#FFFF00"/>
    </inkml:brush>
  </inkml:definitions>
  <inkml:traceGroup>
    <inkml:annotationXML>
      <emma:emma xmlns:emma="http://www.w3.org/2003/04/emma" version="1.0">
        <emma:interpretation id="{3902362C-3102-45F0-97FD-E3355E5D4CC4}" emma:medium="tactile" emma:mode="ink">
          <msink:context xmlns:msink="http://schemas.microsoft.com/ink/2010/main" type="inkDrawing" rotatedBoundingBox="29631,10658 29990,5541 30705,5592 30346,10708" semanticType="callout" shapeName="Other"/>
        </emma:interpretation>
      </emma:emma>
    </inkml:annotationXML>
    <inkml:trace contextRef="#ctx0" brushRef="#br0">329 0 228 0,'0'0'95'0,"0"37"-5"0,0-15-9 16,0-4-39-16,3 7-27 15,-3-5 10-15,5 17 7 16,-5-14-6-16,4 25 4 16,-4-16-2-16,0 25 1 15,-4-13 7-15,4 31 11 16,0-8-18-16,0 16-13 16,0 5-2-16,0 15-3 15,0 7-1-15,0 13 1 0,0 6-1 16,0 12 0-16,0 10-2 15,0 4 2-15,-5 3-4 16,5 4 0-16,-3-9 3 16,-2 6-2-16,0-7-3 15,1-2 1-15,-3-8-2 16,4 2 1-16,-9-5 2 16,5-1-3-16,-1 5 0 15,4-1 2-15,-6-7-4 16,5-2 3-16,-1-1-2 15,2 1-2-15,2-7 1 16,0-3 1-16,1-8-1 0,1 0 1 16,-2-4 0-16,0-11-2 15,2-10 2-15,-1-12 0 16,-3-7-3-16,3-17 3 16,-2-11-2-16,0-14 1 15,2-10 0-15,1-19 1 16,-3 15-3-16,3-15 3 15,0 0-1-15,0 0-1 16,0 0 0-16,0 0 0 16,0 0 0-16,0 0 0 15,0 0 1-15,0 0 1 16,0 0-2-16,0 0 0 16,0 0 0-16,0 0 0 0,10-7 0 15,-10 7 0-15,0 0 0 16,0 0 0-1,0 0 0-15,0 0 0 16,0 0 0-16,0 0 0 0,0 0 0 16,0 0 0-16,0 0 0 15,0 0 0-15,0 0 0 16,0 0 0-16,0 0 0 16,0 0 0-16,0 0 0 15,0 0 0-15,0 0 0 16,0 0 0-16,0 0 0 15,0 0 0-15,0 0 0 16,0 0 0-16,0 0 0 0,0 0 0 16,0 0 0-1,0 0 0-15,0 0 0 16,0 0 0-16,0 0 0 16,0 0 0-16,0 0 0 0,0 0 0 15,0 0 0-15,0 0 0 16,0 0 0-16,0 0 0 15,-6-20 0-15,6 20 0 16,-10-26 0-16,10 26 0 16,-10-33 0-16,5 11 0 15,1-7 0-15,-3-4 0 16,2-2 0-16,-4-2 0 0,3-5 0 16,-1-5 0-16,-2-5 0 15,1-4 0 1,1-2 0-16,2-3 0 15,-2-7 0-15,0-5 0 0,2 0 0 16,4 0 0-16,-3-6 0 16,4 5 0-16,0-2 0 15,-2 2 0-15,1 5 0 16,-3 10 0-16,-2-2 0 16,3 9 0-16,-2 7 0 15,-4 2 0-15,3 5 0 16,0 5 0-16,-1 7 0 15,2-1 0-15,1 14 0 16,4 13 0-16,-9-23 0 16,9 23 0-16,0 0 0 15,0 0 0-15,0 0 0 16,0 0 0-16,0 0 0 0,0 0 0 16,-11 15 0-16,11-15 0 15,-10 30 0-15,4-3 0 16,1 9 0-16,-1 0 0 15,2 15 0-15,1 9 0 16,3 2 0-16,0 8 0 16,0 5 0-16,5 5 0 15,0-1 0-15,-1-1 0 16,0-2 0-16,2-3 0 16,-5-1 0-16,2-2 0 15,-2-3 0-15,1 7 0 16,3-7 0-16,2-1 0 15,4-3 0-15,-7-11 0 0,3 6 0 16,3-10 0-16,-3-4 0 16,-2-2 0-16,-1-10 0 15,1 2 0-15,-4-8 0 16,3-1 0-16,-1-4 0 16,-2-2 0-16,3-2 0 15,-4-17 0-15,3 25 0 16,-3-25 0-16,0 0 0 15,0 0 0-15,0 0 0 16,0 0 0-16,0 0 0 16,0 0 0-16,0 0 0 15,0 0 0-15,17 7 0 16,-17-7 0-16,0 0 0 0,19-19 0 16,-19 19 0-16,20-27 0 15,-6 11 0-15,-4-11 0 16,2 1 0-16,3-11 0 15,1-4 0-15,-1-12 0 16,4-4 0-16,-3-8 0 16,1-4 0-16,2-10 0 15,1-5 0-15,-3-6 0 16,3 0 0-16,1-3 0 16,3-14 0-16,-1-9 0 15,1-4 0-15,-2-14 0 16,1-1 0-16,-2 3 0 15,1 0 0-15,-4 5 0 0,-1 7 0 16,-2 18 0-16,-3 12 0 16,1 16 0-16,-3 7 0 15,1 9 0 1,4 4 0-16,-1 14 0 0,2 4 0 16,4-1 0-16,-4 13 0 15,-1-3 0-15,-2 9 0 16,-13 18 0-16,13-29 0 15,-13 29 0-15,0-20 0 16,0 20 0-16,-14-5 0 16,14 5 0-16,-21 0 0 15,21 0 0-15,-15 0 0 0,15 0 0 16,0 0 0-16,0 0 0 16,0 0 0-1,0 0 0-15,0 0 0 16,0 0 0-16,0 0 0 0,0 0 0 15,0 0 0-15,0 0 0 16,-11 7 0-16,11-7 0 16,0 0 0-16,0 0 0 15,0 0 0-15,0 0 0 16,-3 19 0-16,3-19 0 16,22 20 0-16,-10-5 0 15,4 17 0-15,-18-18-34 16,2 34-40-16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7-03-25T12:29:26.385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F6D082FE-C4CB-4835-88E9-33A183DFA10B}" emma:medium="tactile" emma:mode="ink">
          <msink:context xmlns:msink="http://schemas.microsoft.com/ink/2010/main" type="writingRegion" rotatedBoundingBox="2675,16922 2691,16922 2691,16996 2675,16996"/>
        </emma:interpretation>
      </emma:emma>
    </inkml:annotationXML>
    <inkml:traceGroup>
      <inkml:annotationXML>
        <emma:emma xmlns:emma="http://www.w3.org/2003/04/emma" version="1.0">
          <emma:interpretation id="{78EB57D2-6F89-4DEA-AE44-3C92E56E12BB}" emma:medium="tactile" emma:mode="ink">
            <msink:context xmlns:msink="http://schemas.microsoft.com/ink/2010/main" type="paragraph" rotatedBoundingBox="2675,16922 2691,16922 2691,16996 2675,16996" alignmentLevel="1"/>
          </emma:interpretation>
        </emma:emma>
      </inkml:annotationXML>
      <inkml:traceGroup>
        <inkml:annotationXML>
          <emma:emma xmlns:emma="http://www.w3.org/2003/04/emma" version="1.0">
            <emma:interpretation id="{E2419970-996B-4405-B01F-E760B45D9826}" emma:medium="tactile" emma:mode="ink">
              <msink:context xmlns:msink="http://schemas.microsoft.com/ink/2010/main" type="line" rotatedBoundingBox="2675,16922 2691,16922 2691,16996 2675,16996"/>
            </emma:interpretation>
          </emma:emma>
        </inkml:annotationXML>
        <inkml:traceGroup>
          <inkml:annotationXML>
            <emma:emma xmlns:emma="http://www.w3.org/2003/04/emma" version="1.0">
              <emma:interpretation id="{33BB853D-39E8-4F70-A942-252B2C3F6448}" emma:medium="tactile" emma:mode="ink">
                <msink:context xmlns:msink="http://schemas.microsoft.com/ink/2010/main" type="inkWord" rotatedBoundingBox="2675,16922 2691,16922 2691,16996 2675,16996"/>
              </emma:interpretation>
            </emma:emma>
          </inkml:annotationXML>
          <inkml:trace contextRef="#ctx0" brushRef="#br0">16 37 658 0,'0'-12'174'0,"-7"-1"-13"15,1 1-165-15,6 12-26 16,0 0-102-16,0 15-36 15,0-2-10-15,0-1-14 16,-3 3-15-16</inkml:trace>
        </inkml:traceGroup>
      </inkml:traceGroup>
    </inkml:traceGroup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9-05-27T16:52:00.988"/>
    </inkml:context>
    <inkml:brush xml:id="br0">
      <inkml:brushProperty name="width" value="0.01764" units="cm"/>
      <inkml:brushProperty name="height" value="0.01764" units="cm"/>
    </inkml:brush>
  </inkml:definitions>
  <inkml:traceGroup>
    <inkml:annotationXML>
      <emma:emma xmlns:emma="http://www.w3.org/2003/04/emma" version="1.0">
        <emma:interpretation id="{14EF5E10-12E1-4FB5-B690-F039355F863D}" emma:medium="tactile" emma:mode="ink">
          <msink:context xmlns:msink="http://schemas.microsoft.com/ink/2010/main" type="writingRegion" rotatedBoundingBox="9510,65699 16776,65392 16839,66886 9573,67192"/>
        </emma:interpretation>
      </emma:emma>
    </inkml:annotationXML>
    <inkml:traceGroup>
      <inkml:annotationXML>
        <emma:emma xmlns:emma="http://www.w3.org/2003/04/emma" version="1.0">
          <emma:interpretation id="{124E46A7-FA43-46E9-8480-0A908733B8B3}" emma:medium="tactile" emma:mode="ink">
            <msink:context xmlns:msink="http://schemas.microsoft.com/ink/2010/main" type="paragraph" rotatedBoundingBox="9510,65699 16776,65392 16839,66886 9573,6719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B7D95882-C2D5-428A-B7A3-4DD864D931F3}" emma:medium="tactile" emma:mode="ink">
              <msink:context xmlns:msink="http://schemas.microsoft.com/ink/2010/main" type="line" rotatedBoundingBox="9510,65699 16776,65392 16839,66886 9573,67192"/>
            </emma:interpretation>
          </emma:emma>
        </inkml:annotationXML>
        <inkml:traceGroup>
          <inkml:annotationXML>
            <emma:emma xmlns:emma="http://www.w3.org/2003/04/emma" version="1.0">
              <emma:interpretation id="{1E073F74-85C9-4AFF-BF90-9FF692AF5DD0}" emma:medium="tactile" emma:mode="ink">
                <msink:context xmlns:msink="http://schemas.microsoft.com/ink/2010/main" type="inkWord" rotatedBoundingBox="9561,65847 12754,65834 12759,67034 9566,67048"/>
              </emma:interpretation>
            </emma:emma>
          </inkml:annotationXML>
          <inkml:trace contextRef="#ctx0" brushRef="#br0">0 2271 493 0,'30'-43'172'0,"0"-18"-5"0,5-37-91 16,6 0-76-16,5-16-3 15,1-9 3-15,-3-4 0 16,-1-5-2-16,-10 5 6 16,-5-2-4-16,0 1 4 15,-3 12-3-15,-7 4-1 16,-4 8 2-16,-1 10-3 15,-2 12 5-15,-7 3-5 16,-3 14 4-16,-1 8-3 16,0 16 4-16,-5 11-1 15,5 30-1-15,-21-22-1 16,21 22-2-16,-28 33-1 16,11 23 0-16,-6 19 3 0,-3 24-4 15,-7 23 3-15,-1 19-1 16,-2 26 0-1,-7 1-1-15,5 5 2 16,-5-10 1-16,7-14-1 0,6-19 1 16,3-29 0-16,6-27-1 15,15-26-2-15,6-48 4 16,0 0 0-16,27-33-3 16,3-38-1-16,10-17 1 15,7-15-1-15,8-16 0 16,4-3 5-16,1 3-5 15,-5 17 4-15,-2 13-3 16,-6 25 3-16,-1 22-4 16,-7 26 4-16,-6 14-2 15,-6 10 0-15,-4 17 1 16,-6 15-1-16,-8 9 2 16,-9 2-2-16,0 17 3 0,-20-4-2 15,-7 14 3-15,-12-7-2 16,-8-2 3-16,-8-13-1 15,-1-2 2-15,-10-17-2 16,2-9 2-16,3-15-1 16,6 2 0-16,7-15-2 15,3 0-1-15,13 0-3 16,7 0-1-16,25 0-1 16,-21 23 0-16,21 5-4 15,18-3-1-15,12 19-4 16,3-11-12-16,24 25-21 15,-8-37-42-15,23 11-81 16,-1 4-10-16,-1-21-11 0,7 3-4 16</inkml:trace>
          <inkml:trace contextRef="#ctx0" brushRef="#br0" timeOffset="1396.6588">1044 1442 578 0,'-52'-18'174'16,"8"8"-8"-16,11 10-145 16,-6 0-16-16,8 10-6 0,9 28-6 15,5 5-2-15,11 26-4 16,6-6 2-1,4 16-2-15,8-8 6 0,5-2 2 16,6-18 2-16,4-13-1 16,4-15 4-16,-2-23 2 15,2-8 0-15,2-24 4 16,4-7-5-16,1-14-1 16,2-11 0-16,-3-4 3 15,3-3-5-15,0-1 3 16,-5-6-3-16,-2 7 3 15,-2 7-3-15,-3 8 6 0,-6 5-2 16,-1 6 3-16,0 19-1 16,-11-2 2-16,7 23 1 15,-17 5 0-15,22 0 0 16,-22 0-2 0,22 53 0-16,-11-10-4 0,1 16 3 15,-6 4-4-15,2 6 0 16,-5 2-1-16,1-2 1 15,-3-8-2-15,-1-10 2 16,0-11 0-16,0-12 1 16,0-28-1-16,0 31 2 15,0-31-1-15,0 0 1 16,0 0-1-16,15-28-1 0,-15 28 1 16,25-49 0-16,-8 19 0 15,-5-3-1-15,5 5 1 16,3-13-2-1,-6 8 1-15,7 0 0 0,4-5 2 16,-2 0-3-16,6 6 2 16,6-5-3-16,-2 2 3 15,2 9-3-15,2 6 3 16,-5 5-2-16,5 3-1 16,-5 6 1-16,-3 6 0 15,5-3-1-15,4-4-1 16,4-10 1-16,5-6 0 15,0-10 0-15,10-16 1 0,-1-1 0 16,2-9 3-16,-9-10-1 16,-4 1 1-1,-7 9 6-15,-19-7-3 16,-2 15 8-16,-17 0-3 0,0 9 5 16,-19 0-6-16,-4 20 4 15,-9-1-3-15,-1 23-2 16,-6 5-8-16,2 26 0 15,-6 20 0-15,3 14 0 16,2 20 0-16,0 18 0 16,1 15 0-16,5 3 0 15,10 4 0-15,5-8 0 16,5-3 0-16,8-9 0 16,4-7-2-16,12-9 1 15,10-20-3-15,11-15 2 16,10-12-1-16,12-14-1 15,12-10-3-15,5-18-1 0,16 0-2 16,-2-27 1-16,1-2 0 16,-6-12-1-16,-4-2 2 15,-13-10 2-15,-13 5 6 16,-9-1 1-16,-15 1 5 16,-8-5 1-16,-10-1 4 15,-4 6-1-15,-5 0 3 16,-10 15-2-16,-13-3 0 15,4 19-2-15,-10 1-5 16,2 16-4-16,-5 16 0 16,4 17 0-16,1 8 0 15,5 9 0-15,5-1 0 16,7 4 0-16,6 0 0 0,4-7 0 16,4-10 0-16,12-4 0 15,-1-14 0-15,11-10 0 16,-1-8 0-16,10-13 0 15,-6-13 0-15,4-7 0 16,-5-12 0-16,2-1 0 16,-11 5 0-16,0 8 0 15,-7 1 0-15,-12 32 0 16,16-26 0-16,-16 26 0 16,1 13 0-16,-1 23 0 15,5 17 0-15,-1 5 0 16,4 13 0-16,-4 13 0 0,9 15 0 15,-5-18 0-15,15 21-37 16,-23-49-75-16,4 8-73 16,4-25-8-16,-8-36-12 15,0 0-11-15</inkml:trace>
        </inkml:traceGroup>
        <inkml:traceGroup>
          <inkml:annotationXML>
            <emma:emma xmlns:emma="http://www.w3.org/2003/04/emma" version="1.0">
              <emma:interpretation id="{DD9BD7CB-96A6-4E80-B09D-886995D982D7}" emma:medium="tactile" emma:mode="ink">
                <msink:context xmlns:msink="http://schemas.microsoft.com/ink/2010/main" type="inkWord" rotatedBoundingBox="12971,65553 16776,65392 16839,66886 13034,67046"/>
              </emma:interpretation>
            </emma:emma>
          </inkml:annotationXML>
          <inkml:trace contextRef="#ctx0" brushRef="#br0" timeOffset="1562.7688">3414 171 682 0,'16'100'167'0,"-10"-9"-47"16,14 38-293-16,-7 24-14 16,8 18-10-16,1 14-20 15</inkml:trace>
          <inkml:trace contextRef="#ctx0" brushRef="#br0" timeOffset="2043.5868">4002 362 549 0,'0'0'188'0,"15"49"-12"15,-8 31-66-15,-5-8-110 16,5 24 0-16,-2 13 0 16,-4 18-2-16,-1 14 1 15,-2 3-2-15,-11-4 3 16,-9-5 1-16,-6-6-4 16,-1-17 4-16,-6-21-2 15,-1-22 5-15,-5-26 0 16,2-15-4-16,-5-28 0 15,6-9 0-15,-1-30 0 16,3-4 0-16,4-18 0 16,3 10 0-16,4-15 0 15,8 10 0-15,1 8 0 0,10-1 0 16,5 16 0 0,1 33 0-16,17-40 0 15,5 32 0-15,16 8 0 0,3 0 0 16,14 0 0-16,11 18 0 15,0 12 0-15,5-7 0 16,14 18 0-16,-11-16-20 16,24 29-35-16,-25-44-29 15,27 38-59-15,-13-17-44 16,-5-6-7-16,-4 3-8 16</inkml:trace>
          <inkml:trace contextRef="#ctx0" brushRef="#br0" timeOffset="3012.4125">4734 1775 147 0,'0'-23'206'0,"-1"-5"-14"15,-18 0-6-15,-4-13-9 16,23 41-100 0,-54-71-47-16,30 41-22 15,-12-13-8-15,5 15 0 0,2 17 0 16,6 7 0-16,2 16 0 16,0 23 0-16,8 16 0 15,0 10 0-15,6 8 0 16,3-6 0-16,4-2 0 15,0-5 0-15,8-25 0 16,11-11 0-16,3-20 0 16,9-20 0-16,2-18 0 15,-1-3 0-15,-3-4 0 16,1-1 0-16,-13 7 0 16,-5 6 0-16,-12 33 0 15,0-32 0-15,0 32 0 0,-24 0 0 16,24 0 0-16,-31 18 0 15,31-18 0-15,-10 42 0 16,10-19 0-16,6 5 0 16,18-7 0-16,-2 1 0 15,6-1 0-15,6-4 0 16,3-14 0-16,2-3 0 16,-1-13 0-16,-3-30 0 15,6-25 0-15,-3-29 0 16,5-19 0-16,-4-20 0 15,4-28 0-15,-5-17 0 16,-6-14 0-16,0 1 0 16,-11 3 0-16,-3 19 0 0,-8 15 0 15,-4 34 0-15,-1 24 0 16,-5 26 0-16,0 40 0 16,0 33 0-16,-12 45 0 15,-1 31 0-15,-4 28 0 16,-1 18 0-16,1 16 0 15,-5 14 0-15,2 1 0 16,7-13 0-16,2-18 0 16,4-11 0-16,7-29 0 15,0-14 0-15,13-27 0 16,5-16 0-16,11-25 0 16,11-5 0-16,11-30 0 15,8-6 0-15,6-4 0 0,4-6 0 16,2 7 0-16,-1 8 0 15,-10 11 0-15,-5 13 0 16,-12 12 0-16,-9 5 0 16,-8 18 0-16,-10 10 0 15,-9 17 0-15,-7 11 0 16,-16 0 0-16,-10 6 0 16,-12 6 0-16,-8-5 0 15,-14-7 0-15,-4-9 0 16,-2-12 0-16,3-9 0 15,0-14 0-15,12-6 0 16,8-11 0-16,9 4 0 16,16-4 0-16,18 0 0 0,0 0 0 15,0 0 0-15,25 18 0 16,11-7 0-16,17-1 0 16,7 0 0-1,11 0 0-15,7 0 0 0,8-10 0 16,13 0 0-16,7 0 0 15,5-28 0-15,20 28-84 16,-8-27-108-16,-4-11-6 16,-9-1-19-16,-12-29-15 15</inkml:trace>
          <inkml:trace contextRef="#ctx0" brushRef="#br0" timeOffset="5254.8678">6695 514 346 0,'0'0'150'16,"-9"-75"-4"-16,2 14-105 16,7 4-25-16,0-13-2 15,7 1-5-15,2-5 8 16,8 0-1-16,0-14 7 0,8 29-3 16,-2-22 2-16,19 24-4 15,-4-6 1 1,9 18-7-16,0-2-2 15,2 19-4-15,-6 16 0 0,-1 12 0 16,-9 20 0-16,-8 28 0 16,-11 18-1-16,-6 24 1 15,-8 11-3-15,-4 11 1 16,-14 8-12-16,-6-1-7 16,9 13-33-16,-23-31-69 15,5-9-53-15,4 7-11 16,-6-23-14-16,12-1 2 15</inkml:trace>
          <inkml:trace contextRef="#ctx0" brushRef="#br0" timeOffset="5872.0928">7267 1984 480 0,'4'-28'170'0,"-7"-3"-5"15,-9-18-114-15,12 49-34 16,-11-43-6-16,11 43-1 16,-11-37 2-16,11 37 0 15,-17-8-1-15,17 8 2 16,-19 0-2-16,19 0-2 0,-14 17-3 15,14-17-1 1,0 0-5-16,-10 23 0 16,10-23 1-16,0 0-2 15,0 0 2-15,17 8 3 0,-17-8 2 16,20-11 0-16,-9-11 3 16,-11 22 0-16,23-59-4 15,-17 31-5-15,-1-12 0 16,-2 9 0-16,-3 31 0 15,-9-38 0-15,-7 33 0 16,3 5 0-16,-12 10 0 16,3 29 0-16,-5 6 0 15,4 6 0-15,3 17 0 16,-1-17 0-16,26 28-119 16,3-26-70-16,14-35-10 15,13-26-21-15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1023" units="dev"/>
          <inkml:channel name="T" type="integer" max="2.14748E9" units="dev"/>
        </inkml:traceFormat>
        <inkml:channelProperties>
          <inkml:channelProperty channel="X" name="resolution" value="1278.46277" units="1/cm"/>
          <inkml:channelProperty channel="Y" name="resolution" value="2273.90698" units="1/cm"/>
          <inkml:channelProperty channel="F" name="resolution" value="7.0953E-7" units="1/dev"/>
          <inkml:channelProperty channel="T" name="resolution" value="1" units="1/dev"/>
        </inkml:channelProperties>
      </inkml:inkSource>
      <inkml:timestamp xml:id="ts0" timeString="2014-11-02T21:57:25.388"/>
    </inkml:context>
    <inkml:brush xml:id="br0">
      <inkml:brushProperty name="width" value="0.10583" units="cm"/>
      <inkml:brushProperty name="height" value="0.10583" units="cm"/>
      <inkml:brushProperty name="color" value="#00B0F0"/>
    </inkml:brush>
  </inkml:definitions>
  <inkml:trace contextRef="#ctx0" brushRef="#br0">405 0 174 0,'0'0'117'16,"0"0"-7"-16,0 0-9 15,0 0-12-15,0 0-13 0,0 0-18 16,0 0-10-16,0 24-9 16,0-24-9-16,2 43-7 15,-2-19-6-15,4 19-2 16,-4-2-5-16,5 15 5 15,-5-3-8-15,0 11 2 16,0-2-4-16,0 5 5 16,-5 0-7-16,4 6 1 15,-4-6 2-15,5 0-5 16,-1 1 4-16,0 0-3 16,-2-7 5-16,3 7-6 15,-2-11 5-15,-1 9-2 16,-2-8-3-16,0 7 4 0,-2-9-3 15,3-4 1-15,-4 0-5 16,5-5 1-16,-2-4 1 16,2-2 1-1,0-2-1-15,3-3-3 0,-1-1 7 16,1 0-5-16,0-8 4 16,0 6-1-16,0-4 3 15,0-3-5-15,0-8 5 16,0-18-5-16,0 25-1 15,0-25 1-15,0 0 2 16,0 0-4-16,0 0 1 16,0 0 1-16,0 0-1 0,0 0 2 15,0 0 0 1,2 15 0-16,-2-15 0 16,0 0 3-16,0 0-2 15,0 0-2-15,0 0 0 0,0 0 0 16,0 0 0-16,0 0 0 15,0 0 0-15,0 0 0 16,0 0 0-16,0 0 0 16,0 0 0-16,0 0 0 15,0 0 0-15,0 0 0 16,0 0 0-16,0 0 0 16,0 0 0-16,0 0 0 15,0 0 0-15,0 0 0 16,0 0 0-16,0 0 0 15,0 0 0-15,0 0 0 16,-7 3 0-16,7-3 0 16,-10-13 0-16,3-6 0 0,-3 2 0 15,-3-5 0-15,0-8 0 16,-2 2 0-16,-3-3 0 16,2-2 0-16,-1-12 0 15,3 5 0-15,-4-13 0 16,3-2 0-16,-2-11 0 15,-2 0 0-15,2-2 0 16,-1 0 0-16,0 12 0 16,0-2 0-16,1 17 0 15,-1 10 0-15,7 5 0 16,0 6 0-16,11 20 0 16,-11-26 0-16,11 26 0 15,-5-28 0-15,5 11 0 0,0 3 0 16,0 14 0-16,0-27 0 15,0 27 0-15,0 0 0 16,0-15 0-16,0 15 0 16,0 0 0-16,0 0 0 15,0 0 0-15,0 0 0 16,6 15 0-16,-6-15 0 16,17 33 0-16,-11-4 0 15,8 2 0-15,1 8 0 16,0 0 0-16,-2 9 0 15,3 1 0-15,-1 4 0 16,-1 2 0-16,-1 0 0 16,1 1 0-16,-2-2 0 0,3-8 0 15,-5-1 0-15,4-1 0 16,-2-3 0-16,1 1 0 16,-3-7 0-16,5-3 0 15,-4 4 0-15,4-5 0 16,-6-3 0-16,-1-2 0 15,2-6 0-15,-4-2 0 16,-6-18 0-16,9 20 0 16,-9-20 0-16,0 0 0 15,0 0 0-15,11 18 0 16,-11-18 0-16,0 0 0 16,0 0 0-16,13 15 0 15,-13-15 0-15,0 0 0 0,0 0 0 16,15 6 0-16,-15-6 0 15,0 0 0-15,17-13 0 16,-17 13 0 0,15-28 0-16,-3 10 0 0,-2-3 0 15,4-6 0-15,5-1 0 16,-1-2 0-16,2-1 0 16,2 1 0-16,-1-4 0 15,4-6 0-15,-1-3 0 16,2-4 0-16,-1 5 0 15,1-9 0-15,5 2 0 16,-2-7 0-16,2 4 0 0,1 0 0 16,0-1 0-16,0 2 0 15,1-1 0 1,-5 4 0-16,1-1 0 16,-5 4 0-16,-3 7 0 0,-4-4 0 15,-3 8 0-15,-2-4 0 16,-5 10 0-16,-3 1 0 15,-1 8 0-15,-1 6 0 16,-2-6 0-16,0 19 0 16,0 0 0-16,0 0 0 15,0 0 0-15,26 9 0 16,-13 4 0-16,10 13-8 16,-23-26-32-16,30 28-10 0,-30-28-16 15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kasfelujitasunk.hu/felmer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ozepes.polgari@gmail.com" TargetMode="External"/><Relationship Id="rId1" Type="http://schemas.openxmlformats.org/officeDocument/2006/relationships/hyperlink" Target="mailto:auracolor@hotmail.com%20%20T&#243;th%20R&#243;bert%20+3630%2068%2000%2044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lakasfelujitasunk.hu/anyagbeszerz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29" zoomScale="136" workbookViewId="0">
      <selection activeCell="D43" sqref="D43"/>
    </sheetView>
  </sheetViews>
  <sheetFormatPr defaultRowHeight="14.4" x14ac:dyDescent="0.3"/>
  <cols>
    <col min="1" max="1" width="37" customWidth="1"/>
    <col min="2" max="3" width="14" customWidth="1"/>
    <col min="4" max="4" width="15.44140625" bestFit="1" customWidth="1"/>
    <col min="5" max="5" width="13.33203125" customWidth="1"/>
    <col min="6" max="6" width="22.21875" bestFit="1" customWidth="1"/>
    <col min="7" max="7" width="21.5546875" style="250" customWidth="1"/>
    <col min="8" max="8" width="23.44140625" customWidth="1"/>
    <col min="9" max="9" width="6.5546875" customWidth="1"/>
  </cols>
  <sheetData>
    <row r="1" spans="1:7" ht="51.75" customHeight="1" thickBot="1" x14ac:dyDescent="0.65">
      <c r="A1" s="41" t="str">
        <f>Díj!A2</f>
        <v xml:space="preserve"> Közepes Polgári lakás</v>
      </c>
      <c r="B1" s="448" t="str">
        <f>Díj!A3</f>
        <v>kozepes.polgari@gmail.com</v>
      </c>
      <c r="C1" s="448"/>
      <c r="D1" s="448"/>
    </row>
    <row r="2" spans="1:7" ht="95.25" customHeight="1" thickBot="1" x14ac:dyDescent="0.35">
      <c r="A2" s="52" t="s">
        <v>91</v>
      </c>
      <c r="B2" s="6" t="s">
        <v>59</v>
      </c>
      <c r="C2" s="6" t="s">
        <v>61</v>
      </c>
      <c r="D2" s="17" t="s">
        <v>58</v>
      </c>
      <c r="E2" s="17" t="s">
        <v>62</v>
      </c>
      <c r="F2" s="17" t="s">
        <v>57</v>
      </c>
      <c r="G2" s="251"/>
    </row>
    <row r="3" spans="1:7" ht="15.6" x14ac:dyDescent="0.3">
      <c r="A3" s="4" t="s">
        <v>0</v>
      </c>
      <c r="B3" s="1">
        <f>Díj!A9</f>
        <v>151504</v>
      </c>
      <c r="C3" s="18">
        <f>Díj!H9</f>
        <v>153304</v>
      </c>
      <c r="D3" s="1">
        <f>Anyag!A8</f>
        <v>0</v>
      </c>
      <c r="E3" s="18">
        <f>Anyag!E8</f>
        <v>0</v>
      </c>
      <c r="F3" s="2">
        <f>SUM(C3:D3)</f>
        <v>153304</v>
      </c>
    </row>
    <row r="4" spans="1:7" ht="15.6" x14ac:dyDescent="0.3">
      <c r="A4" s="4" t="s">
        <v>33</v>
      </c>
      <c r="B4" s="1">
        <f>Díj!A21</f>
        <v>89000</v>
      </c>
      <c r="C4" s="18">
        <f>Díj!H21</f>
        <v>49000</v>
      </c>
      <c r="D4" s="1">
        <f>Anyag!A14</f>
        <v>441000</v>
      </c>
      <c r="E4" s="18">
        <f>Anyag!E14</f>
        <v>104000</v>
      </c>
      <c r="F4" s="9">
        <f t="shared" ref="F4:F16" si="0">E4+C4</f>
        <v>153000</v>
      </c>
      <c r="G4" s="251"/>
    </row>
    <row r="5" spans="1:7" ht="15.6" x14ac:dyDescent="0.3">
      <c r="A5" s="4" t="s">
        <v>8</v>
      </c>
      <c r="B5" s="1">
        <f>Díj!A26</f>
        <v>237000</v>
      </c>
      <c r="C5" s="18">
        <f>Díj!H26</f>
        <v>261000</v>
      </c>
      <c r="D5" s="1">
        <f>Anyag!A32</f>
        <v>231200</v>
      </c>
      <c r="E5" s="18">
        <f>Anyag!E32</f>
        <v>189600</v>
      </c>
      <c r="F5" s="9">
        <f t="shared" si="0"/>
        <v>450600</v>
      </c>
    </row>
    <row r="6" spans="1:7" ht="15.6" x14ac:dyDescent="0.3">
      <c r="A6" s="4" t="s">
        <v>7</v>
      </c>
      <c r="B6" s="1">
        <f>Díj!A39</f>
        <v>123000</v>
      </c>
      <c r="C6" s="18">
        <f>Díj!H39</f>
        <v>37000</v>
      </c>
      <c r="D6" s="1">
        <f>Anyag!A49</f>
        <v>85860</v>
      </c>
      <c r="E6" s="18">
        <f>Anyag!E49</f>
        <v>26760</v>
      </c>
      <c r="F6" s="9">
        <f t="shared" si="0"/>
        <v>63760</v>
      </c>
    </row>
    <row r="7" spans="1:7" ht="15.6" x14ac:dyDescent="0.3">
      <c r="A7" s="4" t="s">
        <v>9</v>
      </c>
      <c r="B7" s="1">
        <f>Díj!A49</f>
        <v>437192</v>
      </c>
      <c r="C7" s="18">
        <f>Díj!H49</f>
        <v>369856</v>
      </c>
      <c r="D7" s="1">
        <f>Anyag!A70</f>
        <v>214873.60000000003</v>
      </c>
      <c r="E7" s="18">
        <f>Anyag!E70</f>
        <v>391175.72992509638</v>
      </c>
      <c r="F7" s="9">
        <f t="shared" si="0"/>
        <v>761031.72992509638</v>
      </c>
    </row>
    <row r="8" spans="1:7" ht="15.6" x14ac:dyDescent="0.3">
      <c r="A8" s="4" t="s">
        <v>10</v>
      </c>
      <c r="B8" s="1">
        <f>Díj!A66</f>
        <v>522058</v>
      </c>
      <c r="C8" s="18">
        <f>Díj!H66</f>
        <v>0</v>
      </c>
      <c r="D8" s="1">
        <f>Anyag!A89</f>
        <v>289423.33333333337</v>
      </c>
      <c r="E8" s="18">
        <f>Anyag!E89</f>
        <v>48000</v>
      </c>
      <c r="F8" s="9">
        <f t="shared" si="0"/>
        <v>48000</v>
      </c>
    </row>
    <row r="9" spans="1:7" ht="15.6" x14ac:dyDescent="0.3">
      <c r="A9" s="4" t="s">
        <v>82</v>
      </c>
      <c r="B9" s="1">
        <f>Díj!A87</f>
        <v>317806.60000000003</v>
      </c>
      <c r="C9" s="53">
        <f>Díj!H87</f>
        <v>47075</v>
      </c>
      <c r="D9" s="1">
        <f>Anyag!A99</f>
        <v>116580.375</v>
      </c>
      <c r="E9" s="18">
        <f>Anyag!E99</f>
        <v>70000</v>
      </c>
      <c r="F9" s="9">
        <f t="shared" si="0"/>
        <v>117075</v>
      </c>
    </row>
    <row r="10" spans="1:7" ht="15.6" x14ac:dyDescent="0.3">
      <c r="A10" s="4" t="s">
        <v>11</v>
      </c>
      <c r="B10" s="1">
        <f>Díj!A110</f>
        <v>195440</v>
      </c>
      <c r="C10" s="18">
        <f>Díj!H110</f>
        <v>26099.999999999996</v>
      </c>
      <c r="D10" s="1">
        <f>Anyag!A118</f>
        <v>105400</v>
      </c>
      <c r="E10" s="18">
        <f>Anyag!E118</f>
        <v>6000</v>
      </c>
      <c r="F10" s="9">
        <f t="shared" si="0"/>
        <v>32099.999999999996</v>
      </c>
    </row>
    <row r="11" spans="1:7" ht="15.6" x14ac:dyDescent="0.3">
      <c r="A11" s="4" t="s">
        <v>12</v>
      </c>
      <c r="B11" s="1">
        <f>Díj!A121</f>
        <v>176000</v>
      </c>
      <c r="C11" s="18">
        <f>Díj!H121</f>
        <v>0</v>
      </c>
      <c r="D11" s="1">
        <f>Anyag!A136</f>
        <v>0</v>
      </c>
      <c r="E11" s="18">
        <f>Anyag!E136</f>
        <v>0</v>
      </c>
      <c r="F11" s="9">
        <f t="shared" si="0"/>
        <v>0</v>
      </c>
    </row>
    <row r="12" spans="1:7" ht="15.6" x14ac:dyDescent="0.3">
      <c r="A12" s="4" t="s">
        <v>13</v>
      </c>
      <c r="B12" s="1">
        <f>Díj!A130</f>
        <v>0</v>
      </c>
      <c r="C12" s="18">
        <f>Díj!H130</f>
        <v>0</v>
      </c>
      <c r="D12" s="1">
        <f>Anyag!A154</f>
        <v>0</v>
      </c>
      <c r="E12" s="18">
        <f>Anyag!E154</f>
        <v>0</v>
      </c>
      <c r="F12" s="9">
        <f t="shared" si="0"/>
        <v>0</v>
      </c>
    </row>
    <row r="13" spans="1:7" ht="15.6" x14ac:dyDescent="0.3">
      <c r="A13" s="5" t="s">
        <v>30</v>
      </c>
      <c r="B13" s="1">
        <f>Díj!A134</f>
        <v>21000</v>
      </c>
      <c r="C13" s="18">
        <f>Díj!H134</f>
        <v>0</v>
      </c>
      <c r="D13" s="1">
        <f>Anyag!A161</f>
        <v>0</v>
      </c>
      <c r="E13" s="18">
        <f>Anyag!E161</f>
        <v>0</v>
      </c>
      <c r="F13" s="9">
        <f t="shared" si="0"/>
        <v>0</v>
      </c>
    </row>
    <row r="14" spans="1:7" ht="15.6" x14ac:dyDescent="0.3">
      <c r="A14" s="4" t="s">
        <v>129</v>
      </c>
      <c r="B14" s="1">
        <f>Díj!A141</f>
        <v>200602.4474074074</v>
      </c>
      <c r="C14" s="18">
        <f>Díj!H141</f>
        <v>214000</v>
      </c>
      <c r="D14" s="1">
        <f>Anyag!A179</f>
        <v>205149.44300740739</v>
      </c>
      <c r="E14" s="18">
        <f>Anyag!E179</f>
        <v>262360</v>
      </c>
      <c r="F14" s="9">
        <f t="shared" si="0"/>
        <v>476360</v>
      </c>
    </row>
    <row r="15" spans="1:7" ht="15.6" x14ac:dyDescent="0.3">
      <c r="A15" s="4" t="s">
        <v>14</v>
      </c>
      <c r="B15" s="1">
        <f>Díj!A148</f>
        <v>106000</v>
      </c>
      <c r="C15" s="18">
        <f>Díj!H148</f>
        <v>62500</v>
      </c>
      <c r="D15" s="1">
        <f>Anyag!A196</f>
        <v>111699.99999999999</v>
      </c>
      <c r="E15" s="18">
        <f>Anyag!E196</f>
        <v>148680</v>
      </c>
      <c r="F15" s="9">
        <f t="shared" si="0"/>
        <v>211180</v>
      </c>
    </row>
    <row r="16" spans="1:7" ht="15.6" x14ac:dyDescent="0.3">
      <c r="A16" s="4" t="s">
        <v>15</v>
      </c>
      <c r="B16" s="19">
        <f>Díj!A168</f>
        <v>126750</v>
      </c>
      <c r="C16" s="20">
        <f>Díj!H168</f>
        <v>80000</v>
      </c>
      <c r="D16" s="19">
        <f>Anyag!A214</f>
        <v>134800</v>
      </c>
      <c r="E16" s="20">
        <f>Anyag!E214</f>
        <v>86040</v>
      </c>
      <c r="F16" s="9">
        <f t="shared" si="0"/>
        <v>166040</v>
      </c>
    </row>
    <row r="17" spans="1:8" s="205" customFormat="1" ht="48.6" x14ac:dyDescent="0.3">
      <c r="A17" s="245" t="s">
        <v>207</v>
      </c>
      <c r="B17" s="246"/>
      <c r="C17" s="247"/>
      <c r="D17" s="246"/>
      <c r="E17" s="247"/>
      <c r="F17" s="248">
        <f>E17+C17</f>
        <v>0</v>
      </c>
      <c r="G17" s="252" t="s">
        <v>104</v>
      </c>
    </row>
    <row r="18" spans="1:8" s="256" customFormat="1" ht="49.2" thickBot="1" x14ac:dyDescent="0.35">
      <c r="A18" s="269" t="s">
        <v>166</v>
      </c>
      <c r="B18" s="270">
        <f>B19*0.2</f>
        <v>540670.60948148149</v>
      </c>
      <c r="C18" s="271">
        <v>0</v>
      </c>
      <c r="D18" s="270">
        <f>D19*0.3</f>
        <v>580796.02540222229</v>
      </c>
      <c r="E18" s="271">
        <v>0</v>
      </c>
      <c r="F18" s="270">
        <f>SUM(B18,D18)</f>
        <v>1121466.6348837037</v>
      </c>
      <c r="G18" s="263" t="s">
        <v>178</v>
      </c>
    </row>
    <row r="19" spans="1:8" s="256" customFormat="1" ht="51.45" customHeight="1" x14ac:dyDescent="0.3">
      <c r="A19" s="7"/>
      <c r="B19" s="253">
        <f>SUM(B3:B16)</f>
        <v>2703353.0474074073</v>
      </c>
      <c r="C19" s="254">
        <f>SUM(C3:C17)</f>
        <v>1299835</v>
      </c>
      <c r="D19" s="253">
        <f>SUM(D3:D17)</f>
        <v>1935986.7513407411</v>
      </c>
      <c r="E19" s="260">
        <f>SUM(E3:E16)</f>
        <v>1332615.7299250965</v>
      </c>
      <c r="F19" s="262">
        <f>SUM(F3:F17)</f>
        <v>2632450.7299250965</v>
      </c>
      <c r="G19" s="263" t="s">
        <v>211</v>
      </c>
      <c r="H19" s="255"/>
    </row>
    <row r="20" spans="1:8" s="256" customFormat="1" ht="48.6" x14ac:dyDescent="0.3">
      <c r="A20" s="257"/>
      <c r="B20" s="258" t="s">
        <v>70</v>
      </c>
      <c r="C20" s="259" t="s">
        <v>60</v>
      </c>
      <c r="D20" s="258" t="s">
        <v>70</v>
      </c>
      <c r="E20" s="261" t="s">
        <v>60</v>
      </c>
      <c r="F20" s="264">
        <f>SUM(B19,D19,F18)</f>
        <v>5760806.4336318523</v>
      </c>
      <c r="G20" s="263" t="s">
        <v>212</v>
      </c>
      <c r="H20" s="255"/>
    </row>
    <row r="21" spans="1:8" s="256" customFormat="1" ht="19.2" customHeight="1" thickBot="1" x14ac:dyDescent="0.35">
      <c r="A21" s="63" t="s">
        <v>103</v>
      </c>
      <c r="B21" s="449" t="s">
        <v>64</v>
      </c>
      <c r="C21" s="450"/>
      <c r="D21" s="451" t="s">
        <v>167</v>
      </c>
      <c r="E21" s="452"/>
      <c r="F21" s="265"/>
      <c r="G21" s="266" t="s">
        <v>213</v>
      </c>
    </row>
    <row r="22" spans="1:8" ht="42" x14ac:dyDescent="0.3">
      <c r="A22" s="62" t="s">
        <v>102</v>
      </c>
      <c r="D22" s="250"/>
      <c r="E22" s="250"/>
      <c r="F22" s="250"/>
    </row>
    <row r="23" spans="1:8" ht="160.19999999999999" thickBot="1" x14ac:dyDescent="0.5">
      <c r="A23" s="249" t="s">
        <v>251</v>
      </c>
      <c r="B23" s="10" t="s">
        <v>53</v>
      </c>
      <c r="C23" s="10" t="s">
        <v>54</v>
      </c>
      <c r="D23" s="10" t="s">
        <v>174</v>
      </c>
      <c r="E23" s="267" t="s">
        <v>63</v>
      </c>
    </row>
    <row r="24" spans="1:8" ht="15" thickTop="1" x14ac:dyDescent="0.3">
      <c r="A24" s="249"/>
      <c r="B24" s="392">
        <f>SUM(B25:B56)</f>
        <v>2330000</v>
      </c>
      <c r="C24" s="391"/>
      <c r="D24" s="391"/>
      <c r="E24" s="393">
        <f>F19-B24</f>
        <v>302450.7299250965</v>
      </c>
    </row>
    <row r="25" spans="1:8" ht="14.55" customHeight="1" x14ac:dyDescent="0.3">
      <c r="A25" s="268" t="s">
        <v>205</v>
      </c>
      <c r="B25" s="394">
        <v>10000</v>
      </c>
      <c r="C25" s="395"/>
      <c r="D25" t="s">
        <v>206</v>
      </c>
      <c r="E25">
        <v>-50970</v>
      </c>
      <c r="F25" t="s">
        <v>321</v>
      </c>
    </row>
    <row r="26" spans="1:8" x14ac:dyDescent="0.3">
      <c r="A26" s="268" t="s">
        <v>225</v>
      </c>
      <c r="B26" s="394">
        <v>50000</v>
      </c>
      <c r="C26" s="395"/>
      <c r="D26" s="42" t="s">
        <v>175</v>
      </c>
    </row>
    <row r="27" spans="1:8" x14ac:dyDescent="0.3">
      <c r="A27">
        <v>3</v>
      </c>
      <c r="B27" s="394">
        <v>100000</v>
      </c>
      <c r="C27" s="395">
        <v>43565</v>
      </c>
      <c r="D27" s="42" t="s">
        <v>303</v>
      </c>
    </row>
    <row r="28" spans="1:8" x14ac:dyDescent="0.3">
      <c r="A28">
        <v>4</v>
      </c>
      <c r="B28" s="394">
        <v>100000</v>
      </c>
      <c r="C28" s="395">
        <v>43567</v>
      </c>
      <c r="D28" s="42" t="s">
        <v>304</v>
      </c>
    </row>
    <row r="29" spans="1:8" x14ac:dyDescent="0.3">
      <c r="A29">
        <v>5</v>
      </c>
      <c r="B29" s="8">
        <v>300000</v>
      </c>
      <c r="C29" s="395">
        <v>43572</v>
      </c>
      <c r="D29" s="42"/>
    </row>
    <row r="30" spans="1:8" x14ac:dyDescent="0.3">
      <c r="A30">
        <v>6</v>
      </c>
      <c r="B30" s="8">
        <v>50000</v>
      </c>
      <c r="C30" s="395">
        <v>43579</v>
      </c>
      <c r="D30" s="42"/>
    </row>
    <row r="31" spans="1:8" x14ac:dyDescent="0.3">
      <c r="A31">
        <v>7</v>
      </c>
      <c r="B31" s="8">
        <v>400000</v>
      </c>
      <c r="C31" s="395">
        <v>43581</v>
      </c>
      <c r="D31" s="42"/>
    </row>
    <row r="32" spans="1:8" x14ac:dyDescent="0.3">
      <c r="A32">
        <v>8</v>
      </c>
      <c r="B32" s="8">
        <v>110000</v>
      </c>
      <c r="C32" s="42" t="s">
        <v>326</v>
      </c>
    </row>
    <row r="33" spans="1:4" x14ac:dyDescent="0.3">
      <c r="A33">
        <v>9</v>
      </c>
      <c r="B33" s="8">
        <v>50000</v>
      </c>
      <c r="C33" s="395">
        <v>43595</v>
      </c>
      <c r="D33" s="42"/>
    </row>
    <row r="34" spans="1:4" x14ac:dyDescent="0.3">
      <c r="A34">
        <v>10</v>
      </c>
      <c r="B34" s="401">
        <v>100000</v>
      </c>
      <c r="C34" s="395">
        <v>43599</v>
      </c>
    </row>
    <row r="35" spans="1:4" x14ac:dyDescent="0.3">
      <c r="A35">
        <v>11</v>
      </c>
      <c r="B35" s="401">
        <v>100000</v>
      </c>
      <c r="C35" s="395">
        <v>43608</v>
      </c>
    </row>
    <row r="36" spans="1:4" x14ac:dyDescent="0.3">
      <c r="A36">
        <v>12</v>
      </c>
      <c r="B36" s="401">
        <v>100000</v>
      </c>
      <c r="C36" s="395">
        <v>43608</v>
      </c>
    </row>
    <row r="37" spans="1:4" x14ac:dyDescent="0.3">
      <c r="A37">
        <v>13</v>
      </c>
      <c r="B37" s="401">
        <v>100000</v>
      </c>
      <c r="C37" s="395">
        <v>43609</v>
      </c>
    </row>
    <row r="38" spans="1:4" x14ac:dyDescent="0.3">
      <c r="A38">
        <v>14</v>
      </c>
      <c r="B38" s="416">
        <v>250000</v>
      </c>
      <c r="C38" s="395">
        <v>43613</v>
      </c>
    </row>
    <row r="39" spans="1:4" x14ac:dyDescent="0.3">
      <c r="A39">
        <v>15</v>
      </c>
      <c r="B39" s="416">
        <v>160000</v>
      </c>
      <c r="C39" s="395">
        <v>43621</v>
      </c>
    </row>
    <row r="40" spans="1:4" x14ac:dyDescent="0.3">
      <c r="A40">
        <v>16</v>
      </c>
      <c r="B40" s="8">
        <v>150000</v>
      </c>
      <c r="C40" s="395">
        <v>43627</v>
      </c>
    </row>
    <row r="41" spans="1:4" x14ac:dyDescent="0.3">
      <c r="A41">
        <v>17</v>
      </c>
      <c r="B41" s="8">
        <v>100000</v>
      </c>
      <c r="C41" s="395">
        <v>43640</v>
      </c>
    </row>
    <row r="42" spans="1:4" x14ac:dyDescent="0.3">
      <c r="A42">
        <v>18</v>
      </c>
      <c r="B42" s="438">
        <v>100000</v>
      </c>
      <c r="C42" s="395">
        <v>43647</v>
      </c>
    </row>
    <row r="43" spans="1:4" x14ac:dyDescent="0.3">
      <c r="A43">
        <v>19</v>
      </c>
      <c r="B43" s="447"/>
      <c r="C43" s="8"/>
    </row>
    <row r="44" spans="1:4" x14ac:dyDescent="0.3">
      <c r="A44">
        <v>20</v>
      </c>
      <c r="B44" s="40"/>
    </row>
    <row r="45" spans="1:4" x14ac:dyDescent="0.3">
      <c r="A45">
        <v>21</v>
      </c>
      <c r="B45" s="40"/>
    </row>
    <row r="46" spans="1:4" x14ac:dyDescent="0.3">
      <c r="A46">
        <v>22</v>
      </c>
      <c r="B46" s="40"/>
    </row>
    <row r="47" spans="1:4" x14ac:dyDescent="0.3">
      <c r="A47">
        <v>23</v>
      </c>
      <c r="B47" s="40"/>
    </row>
    <row r="48" spans="1:4" x14ac:dyDescent="0.3">
      <c r="B48" s="11"/>
    </row>
  </sheetData>
  <mergeCells count="3">
    <mergeCell ref="B1:D1"/>
    <mergeCell ref="B21:C21"/>
    <mergeCell ref="D21:E21"/>
  </mergeCells>
  <hyperlinks>
    <hyperlink ref="A22" r:id="rId1"/>
  </hyperlinks>
  <pageMargins left="0.19685039370078741" right="0.19685039370078741" top="0.74803149606299213" bottom="0.27559055118110237" header="0.31496062992125984" footer="0.19685039370078741"/>
  <pageSetup paperSize="9" scale="7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3"/>
  <sheetViews>
    <sheetView tabSelected="1" zoomScale="95" zoomScaleNormal="56" workbookViewId="0">
      <selection activeCell="F7" sqref="F7"/>
    </sheetView>
  </sheetViews>
  <sheetFormatPr defaultColWidth="9.109375" defaultRowHeight="21" outlineLevelRow="1" x14ac:dyDescent="0.3"/>
  <cols>
    <col min="1" max="1" width="35" style="87" customWidth="1"/>
    <col min="2" max="2" width="19.109375" style="44" bestFit="1" customWidth="1"/>
    <col min="3" max="3" width="23.33203125" style="103" customWidth="1"/>
    <col min="4" max="4" width="4.109375" style="44" customWidth="1"/>
    <col min="5" max="5" width="11.6640625" style="44" bestFit="1" customWidth="1"/>
    <col min="6" max="6" width="20.44140625" style="44" customWidth="1"/>
    <col min="7" max="7" width="22.33203125" style="103" bestFit="1" customWidth="1"/>
    <col min="8" max="8" width="13" style="185" customWidth="1"/>
    <col min="9" max="9" width="2.33203125" style="291" customWidth="1"/>
    <col min="10" max="10" width="9.21875" style="107" customWidth="1"/>
    <col min="11" max="11" width="38.6640625" style="44" customWidth="1"/>
    <col min="12" max="12" width="12.88671875" style="44" bestFit="1" customWidth="1"/>
    <col min="13" max="13" width="17" style="44" customWidth="1"/>
    <col min="14" max="14" width="13" style="44" customWidth="1"/>
    <col min="15" max="15" width="24.44140625" style="44" customWidth="1"/>
    <col min="16" max="16" width="31.44140625" style="44" customWidth="1"/>
    <col min="17" max="16384" width="9.109375" style="44"/>
  </cols>
  <sheetData>
    <row r="1" spans="1:22" s="167" customFormat="1" ht="35.25" customHeight="1" x14ac:dyDescent="0.3">
      <c r="A1" s="164" t="s">
        <v>16</v>
      </c>
      <c r="B1" s="217"/>
      <c r="C1" s="166"/>
      <c r="D1" s="165"/>
      <c r="E1" s="165"/>
      <c r="F1" s="165"/>
      <c r="G1" s="166"/>
      <c r="H1" s="179"/>
      <c r="I1" s="291"/>
      <c r="J1" s="95"/>
    </row>
    <row r="2" spans="1:22" s="167" customFormat="1" x14ac:dyDescent="0.3">
      <c r="A2" s="215" t="s">
        <v>327</v>
      </c>
      <c r="B2" s="215"/>
      <c r="C2" s="166"/>
      <c r="D2" s="168" t="s">
        <v>68</v>
      </c>
      <c r="G2" s="166"/>
      <c r="H2" s="180"/>
      <c r="I2" s="291"/>
      <c r="J2" s="95"/>
    </row>
    <row r="3" spans="1:22" s="167" customFormat="1" ht="18.600000000000001" customHeight="1" x14ac:dyDescent="0.3">
      <c r="A3" s="216" t="s">
        <v>328</v>
      </c>
      <c r="B3" s="216"/>
      <c r="C3" s="166"/>
      <c r="D3" s="168" t="s">
        <v>69</v>
      </c>
      <c r="G3" s="166"/>
      <c r="H3" s="180"/>
      <c r="I3" s="291"/>
      <c r="J3" s="95"/>
    </row>
    <row r="4" spans="1:22" s="167" customFormat="1" x14ac:dyDescent="0.3">
      <c r="A4" s="455" t="s">
        <v>179</v>
      </c>
      <c r="B4" s="455"/>
      <c r="C4" s="455"/>
      <c r="D4" s="168" t="s">
        <v>162</v>
      </c>
      <c r="G4" s="166"/>
      <c r="H4" s="180"/>
      <c r="I4" s="291"/>
      <c r="J4" s="95"/>
    </row>
    <row r="5" spans="1:22" s="167" customFormat="1" ht="28.8" x14ac:dyDescent="0.3">
      <c r="A5" s="299" t="s">
        <v>66</v>
      </c>
      <c r="B5" s="169">
        <f>SUM(H9,H21,H26,H39,H49,H66,H87,H110,H121,H130,H134,H141,H148,H168)</f>
        <v>1299835</v>
      </c>
      <c r="C5" s="166"/>
      <c r="G5" s="166"/>
      <c r="H5" s="458" t="s">
        <v>164</v>
      </c>
      <c r="I5" s="291"/>
      <c r="J5" s="95"/>
    </row>
    <row r="6" spans="1:22" s="167" customFormat="1" x14ac:dyDescent="0.3">
      <c r="A6" s="300" t="s">
        <v>125</v>
      </c>
      <c r="B6" s="170">
        <f>SUM(A9,A21,A26,A39,A49,A66,A87,A110,A121,A130,A134,A141,A148,A168)</f>
        <v>2703353.0474074073</v>
      </c>
      <c r="C6" s="166"/>
      <c r="G6" s="166"/>
      <c r="H6" s="458"/>
      <c r="I6" s="291"/>
      <c r="J6" s="171"/>
    </row>
    <row r="7" spans="1:22" s="173" customFormat="1" ht="96" customHeight="1" x14ac:dyDescent="0.8">
      <c r="A7" s="453" t="s">
        <v>165</v>
      </c>
      <c r="B7" s="454"/>
      <c r="C7" s="454"/>
      <c r="D7" s="454"/>
      <c r="E7" s="454"/>
      <c r="F7" s="172"/>
      <c r="H7" s="458"/>
      <c r="I7" s="296"/>
      <c r="J7" s="456">
        <f>SUM(J10:J185)</f>
        <v>1317947.5999999999</v>
      </c>
      <c r="K7" s="456"/>
      <c r="L7" s="456"/>
    </row>
    <row r="8" spans="1:22" s="167" customFormat="1" ht="67.2" customHeight="1" thickBot="1" x14ac:dyDescent="0.55000000000000004">
      <c r="A8" s="174" t="s">
        <v>0</v>
      </c>
      <c r="B8" s="175" t="s">
        <v>1</v>
      </c>
      <c r="C8" s="177" t="s">
        <v>154</v>
      </c>
      <c r="D8" s="175"/>
      <c r="E8" s="176" t="s">
        <v>3</v>
      </c>
      <c r="F8" s="178" t="s">
        <v>183</v>
      </c>
      <c r="G8" s="177" t="s">
        <v>216</v>
      </c>
      <c r="H8" s="298" t="s">
        <v>217</v>
      </c>
      <c r="I8" s="297"/>
      <c r="J8" s="457" t="s">
        <v>215</v>
      </c>
      <c r="K8" s="457"/>
      <c r="L8" s="457"/>
    </row>
    <row r="9" spans="1:22" ht="21.6" thickBot="1" x14ac:dyDescent="0.35">
      <c r="A9" s="70">
        <f>SUM(E10:E18)</f>
        <v>151504</v>
      </c>
      <c r="B9" s="71" t="s">
        <v>4</v>
      </c>
      <c r="C9" s="192" t="s">
        <v>5</v>
      </c>
      <c r="D9" s="72"/>
      <c r="E9" s="73">
        <f>SUM(E10:E18)</f>
        <v>151504</v>
      </c>
      <c r="F9" s="110">
        <f>SUM(F10:F18)</f>
        <v>151504</v>
      </c>
      <c r="G9" s="111" t="s">
        <v>156</v>
      </c>
      <c r="H9" s="181">
        <f>SUM(H10:H18)</f>
        <v>153304</v>
      </c>
      <c r="K9" s="294" t="s">
        <v>231</v>
      </c>
      <c r="L9" s="295" t="s">
        <v>48</v>
      </c>
      <c r="M9" s="113" t="s">
        <v>49</v>
      </c>
      <c r="N9" s="113" t="s">
        <v>50</v>
      </c>
      <c r="O9" s="114" t="s">
        <v>51</v>
      </c>
      <c r="P9" s="115" t="s">
        <v>84</v>
      </c>
    </row>
    <row r="10" spans="1:22" x14ac:dyDescent="0.3">
      <c r="A10" s="206" t="s">
        <v>277</v>
      </c>
      <c r="B10" s="207">
        <v>15000</v>
      </c>
      <c r="C10" s="123">
        <v>1</v>
      </c>
      <c r="D10" s="51">
        <v>1</v>
      </c>
      <c r="E10" s="50">
        <f>C10*B10*D10</f>
        <v>15000</v>
      </c>
      <c r="F10" s="76">
        <f t="shared" ref="F10:F15" si="0">E10</f>
        <v>15000</v>
      </c>
      <c r="G10" s="123">
        <v>1</v>
      </c>
      <c r="H10" s="182">
        <f t="shared" ref="H10:H19" si="1">(G10*B10*D10)</f>
        <v>15000</v>
      </c>
      <c r="K10" s="210">
        <v>3</v>
      </c>
      <c r="L10" s="117">
        <v>20</v>
      </c>
      <c r="M10" s="118">
        <f>K10*L10*10</f>
        <v>600</v>
      </c>
      <c r="N10" s="119">
        <f>M10*1.6</f>
        <v>960</v>
      </c>
      <c r="O10" s="120">
        <f>N10/25</f>
        <v>38.4</v>
      </c>
      <c r="P10" s="121">
        <f>(M10*2.3)/1000</f>
        <v>1.38</v>
      </c>
    </row>
    <row r="11" spans="1:22" x14ac:dyDescent="0.3">
      <c r="A11" s="208" t="s">
        <v>255</v>
      </c>
      <c r="B11" s="209">
        <v>9000</v>
      </c>
      <c r="C11" s="123">
        <v>1</v>
      </c>
      <c r="D11" s="51">
        <v>1</v>
      </c>
      <c r="E11" s="50">
        <f t="shared" ref="E11:E16" si="2">C11*B11</f>
        <v>9000</v>
      </c>
      <c r="F11" s="76">
        <f t="shared" si="0"/>
        <v>9000</v>
      </c>
      <c r="G11" s="123">
        <f>C11</f>
        <v>1</v>
      </c>
      <c r="H11" s="182">
        <f t="shared" si="1"/>
        <v>9000</v>
      </c>
      <c r="K11" s="122"/>
      <c r="L11" s="122"/>
      <c r="M11" s="101" t="s">
        <v>85</v>
      </c>
      <c r="N11" s="101"/>
      <c r="O11" s="101"/>
      <c r="P11" s="121">
        <f>O10/27</f>
        <v>1.4222222222222223</v>
      </c>
    </row>
    <row r="12" spans="1:22" ht="46.2" x14ac:dyDescent="0.3">
      <c r="A12" s="208" t="s">
        <v>180</v>
      </c>
      <c r="B12" s="209">
        <v>1800</v>
      </c>
      <c r="C12" s="123">
        <v>5</v>
      </c>
      <c r="D12" s="51">
        <v>1</v>
      </c>
      <c r="E12" s="50">
        <f t="shared" si="2"/>
        <v>9000</v>
      </c>
      <c r="F12" s="76">
        <f t="shared" si="0"/>
        <v>9000</v>
      </c>
      <c r="G12" s="123">
        <f>C12</f>
        <v>5</v>
      </c>
      <c r="H12" s="182">
        <f t="shared" si="1"/>
        <v>9000</v>
      </c>
      <c r="K12" s="124" t="str">
        <f>A11</f>
        <v xml:space="preserve">nagyablak bontása </v>
      </c>
      <c r="L12" s="112" t="s">
        <v>48</v>
      </c>
      <c r="M12" s="113" t="s">
        <v>49</v>
      </c>
      <c r="N12" s="113" t="s">
        <v>50</v>
      </c>
      <c r="O12" s="114" t="s">
        <v>51</v>
      </c>
      <c r="P12" s="115" t="s">
        <v>84</v>
      </c>
      <c r="Q12" s="125"/>
      <c r="R12" s="125"/>
      <c r="S12" s="85"/>
      <c r="T12" s="86"/>
      <c r="U12" s="66"/>
      <c r="V12" s="66"/>
    </row>
    <row r="13" spans="1:22" x14ac:dyDescent="0.3">
      <c r="A13" s="208" t="s">
        <v>168</v>
      </c>
      <c r="B13" s="209">
        <v>1200</v>
      </c>
      <c r="C13" s="126">
        <f>17.82</f>
        <v>17.82</v>
      </c>
      <c r="D13" s="51">
        <v>1</v>
      </c>
      <c r="E13" s="50">
        <f t="shared" si="2"/>
        <v>21384</v>
      </c>
      <c r="F13" s="76">
        <f t="shared" si="0"/>
        <v>21384</v>
      </c>
      <c r="G13" s="126">
        <f>C13</f>
        <v>17.82</v>
      </c>
      <c r="H13" s="182">
        <f t="shared" si="1"/>
        <v>21384</v>
      </c>
      <c r="K13" s="116">
        <v>5</v>
      </c>
      <c r="L13" s="117">
        <v>20</v>
      </c>
      <c r="M13" s="118">
        <f>K13*L13*10</f>
        <v>1000</v>
      </c>
      <c r="N13" s="119">
        <f>M13*1.6</f>
        <v>1600</v>
      </c>
      <c r="O13" s="120">
        <f>N13/25</f>
        <v>64</v>
      </c>
      <c r="P13" s="121">
        <f>(M13*2.3)/1000</f>
        <v>2.2999999999999998</v>
      </c>
      <c r="Q13" s="127"/>
      <c r="R13" s="128"/>
      <c r="S13" s="67"/>
      <c r="T13" s="68"/>
      <c r="U13" s="66"/>
      <c r="V13" s="66"/>
    </row>
    <row r="14" spans="1:22" x14ac:dyDescent="0.3">
      <c r="A14" s="208" t="s">
        <v>256</v>
      </c>
      <c r="B14" s="209">
        <v>600</v>
      </c>
      <c r="C14" s="212">
        <v>30</v>
      </c>
      <c r="D14" s="51">
        <v>1</v>
      </c>
      <c r="E14" s="50">
        <f t="shared" si="2"/>
        <v>18000</v>
      </c>
      <c r="F14" s="76">
        <f t="shared" si="0"/>
        <v>18000</v>
      </c>
      <c r="G14" s="212">
        <f>C14</f>
        <v>30</v>
      </c>
      <c r="H14" s="182">
        <f t="shared" si="1"/>
        <v>18000</v>
      </c>
      <c r="K14" s="129"/>
      <c r="L14" s="129"/>
      <c r="M14" s="101" t="s">
        <v>85</v>
      </c>
      <c r="N14" s="101"/>
      <c r="O14" s="101"/>
      <c r="P14" s="121">
        <f>O13/27</f>
        <v>2.3703703703703702</v>
      </c>
      <c r="Q14" s="69"/>
      <c r="R14" s="69"/>
      <c r="S14" s="69"/>
      <c r="T14" s="68"/>
      <c r="U14" s="66"/>
      <c r="V14" s="66"/>
    </row>
    <row r="15" spans="1:22" ht="30.6" customHeight="1" x14ac:dyDescent="0.3">
      <c r="A15" s="208" t="s">
        <v>278</v>
      </c>
      <c r="B15" s="209">
        <v>900</v>
      </c>
      <c r="C15" s="202">
        <f>13+15</f>
        <v>28</v>
      </c>
      <c r="D15" s="46">
        <v>1</v>
      </c>
      <c r="E15" s="45">
        <f t="shared" si="2"/>
        <v>25200</v>
      </c>
      <c r="F15" s="76">
        <f t="shared" si="0"/>
        <v>25200</v>
      </c>
      <c r="G15" s="408">
        <v>30</v>
      </c>
      <c r="H15" s="182">
        <f t="shared" si="1"/>
        <v>27000</v>
      </c>
      <c r="K15" s="124" t="str">
        <f>A15</f>
        <v>csempe bontása mondjuk</v>
      </c>
      <c r="L15" s="112" t="s">
        <v>48</v>
      </c>
      <c r="M15" s="113" t="s">
        <v>49</v>
      </c>
      <c r="N15" s="113" t="s">
        <v>50</v>
      </c>
      <c r="O15" s="114" t="s">
        <v>51</v>
      </c>
      <c r="P15" s="115" t="s">
        <v>84</v>
      </c>
    </row>
    <row r="16" spans="1:22" x14ac:dyDescent="0.3">
      <c r="A16" s="208" t="s">
        <v>221</v>
      </c>
      <c r="B16" s="209">
        <v>10000</v>
      </c>
      <c r="C16" s="123">
        <v>3</v>
      </c>
      <c r="D16" s="46">
        <v>1</v>
      </c>
      <c r="E16" s="45">
        <f t="shared" si="2"/>
        <v>30000</v>
      </c>
      <c r="F16" s="76">
        <f>E16</f>
        <v>30000</v>
      </c>
      <c r="G16" s="404">
        <v>3</v>
      </c>
      <c r="H16" s="182">
        <f t="shared" si="1"/>
        <v>30000</v>
      </c>
      <c r="K16" s="210">
        <f>C15</f>
        <v>28</v>
      </c>
      <c r="L16" s="117">
        <v>1.5</v>
      </c>
      <c r="M16" s="118">
        <f>K16*L16*10</f>
        <v>420</v>
      </c>
      <c r="N16" s="119">
        <f>M16*1.6</f>
        <v>672</v>
      </c>
      <c r="O16" s="120">
        <f>N16/25</f>
        <v>26.88</v>
      </c>
      <c r="P16" s="121">
        <f>(M16*2.3)/1000</f>
        <v>0.96599999999999986</v>
      </c>
    </row>
    <row r="17" spans="1:16" x14ac:dyDescent="0.3">
      <c r="A17" s="208" t="s">
        <v>261</v>
      </c>
      <c r="B17" s="209">
        <v>13000</v>
      </c>
      <c r="C17" s="123">
        <v>1</v>
      </c>
      <c r="D17" s="46">
        <v>1</v>
      </c>
      <c r="E17" s="45">
        <f>C17*B17</f>
        <v>13000</v>
      </c>
      <c r="F17" s="76">
        <f>E17</f>
        <v>13000</v>
      </c>
      <c r="G17" s="123">
        <v>1</v>
      </c>
      <c r="H17" s="182">
        <f t="shared" si="1"/>
        <v>13000</v>
      </c>
      <c r="K17" s="122"/>
      <c r="L17" s="122"/>
      <c r="M17" s="101" t="s">
        <v>85</v>
      </c>
      <c r="N17" s="101"/>
      <c r="O17" s="101"/>
      <c r="P17" s="121">
        <f>O16/27</f>
        <v>0.99555555555555553</v>
      </c>
    </row>
    <row r="18" spans="1:16" x14ac:dyDescent="0.3">
      <c r="A18" s="208" t="s">
        <v>299</v>
      </c>
      <c r="B18" s="209">
        <v>1300</v>
      </c>
      <c r="C18" s="126">
        <v>8.4</v>
      </c>
      <c r="D18" s="46">
        <v>1</v>
      </c>
      <c r="E18" s="45">
        <f>C18*B18</f>
        <v>10920</v>
      </c>
      <c r="F18" s="76">
        <f>E18</f>
        <v>10920</v>
      </c>
      <c r="G18" s="126">
        <f>C18</f>
        <v>8.4</v>
      </c>
      <c r="H18" s="182">
        <f t="shared" si="1"/>
        <v>10920</v>
      </c>
      <c r="K18" s="129"/>
      <c r="L18" s="129"/>
      <c r="M18" s="122"/>
      <c r="N18" s="122"/>
      <c r="O18" s="122"/>
      <c r="P18" s="122"/>
    </row>
    <row r="19" spans="1:16" s="383" customFormat="1" ht="21.6" thickBot="1" x14ac:dyDescent="0.35">
      <c r="A19" s="376" t="s">
        <v>298</v>
      </c>
      <c r="B19" s="242">
        <v>1300</v>
      </c>
      <c r="C19" s="375">
        <v>5.95</v>
      </c>
      <c r="D19" s="377">
        <v>1</v>
      </c>
      <c r="E19" s="242">
        <f>C19*B19</f>
        <v>7735</v>
      </c>
      <c r="F19" s="378">
        <f>E19</f>
        <v>7735</v>
      </c>
      <c r="G19" s="375">
        <f>C19</f>
        <v>5.95</v>
      </c>
      <c r="H19" s="380">
        <f t="shared" si="1"/>
        <v>7735</v>
      </c>
      <c r="I19" s="379"/>
      <c r="K19" s="381"/>
      <c r="L19" s="381"/>
      <c r="M19" s="382"/>
      <c r="N19" s="382"/>
      <c r="O19" s="382"/>
      <c r="P19" s="382"/>
    </row>
    <row r="20" spans="1:16" ht="150" thickBot="1" x14ac:dyDescent="0.55000000000000004">
      <c r="A20" s="213" t="s">
        <v>210</v>
      </c>
      <c r="B20" s="21" t="s">
        <v>1</v>
      </c>
      <c r="C20" s="177" t="s">
        <v>154</v>
      </c>
      <c r="D20" s="21"/>
      <c r="E20" s="12" t="s">
        <v>3</v>
      </c>
      <c r="F20" s="211" t="s">
        <v>183</v>
      </c>
      <c r="G20" s="109" t="s">
        <v>155</v>
      </c>
      <c r="H20" s="183"/>
      <c r="O20" s="130" t="s">
        <v>128</v>
      </c>
      <c r="P20" s="131">
        <f>SUM(P10,P14)+P28+P30+P17</f>
        <v>11.325305925925925</v>
      </c>
    </row>
    <row r="21" spans="1:16" ht="21.6" thickBot="1" x14ac:dyDescent="0.35">
      <c r="A21" s="70">
        <f>SUM(E22:E24)</f>
        <v>89000</v>
      </c>
      <c r="B21" s="72" t="s">
        <v>4</v>
      </c>
      <c r="C21" s="192" t="s">
        <v>5</v>
      </c>
      <c r="D21" s="72"/>
      <c r="E21" s="73">
        <f>SUM(E22:E24)</f>
        <v>89000</v>
      </c>
      <c r="F21" s="110">
        <f>SUM(F22:F24)</f>
        <v>89000</v>
      </c>
      <c r="G21" s="111" t="s">
        <v>156</v>
      </c>
      <c r="H21" s="181">
        <f>SUM(H22:H24)</f>
        <v>49000</v>
      </c>
      <c r="O21" s="122" t="s">
        <v>87</v>
      </c>
      <c r="P21" s="132">
        <f>P26*27</f>
        <v>575.78325999999993</v>
      </c>
    </row>
    <row r="22" spans="1:16" ht="30.6" x14ac:dyDescent="0.3">
      <c r="A22" s="49" t="s">
        <v>258</v>
      </c>
      <c r="B22" s="50">
        <v>7000</v>
      </c>
      <c r="C22" s="123">
        <v>8</v>
      </c>
      <c r="D22" s="46">
        <v>1</v>
      </c>
      <c r="E22" s="45">
        <f>B22*C22</f>
        <v>56000</v>
      </c>
      <c r="F22" s="76">
        <f>E22</f>
        <v>56000</v>
      </c>
      <c r="G22" s="123">
        <v>7</v>
      </c>
      <c r="H22" s="182">
        <f>(G22*B22*D22)</f>
        <v>49000</v>
      </c>
    </row>
    <row r="23" spans="1:16" x14ac:dyDescent="0.3">
      <c r="A23" s="49" t="s">
        <v>257</v>
      </c>
      <c r="B23" s="50">
        <v>33000</v>
      </c>
      <c r="C23" s="123">
        <v>1</v>
      </c>
      <c r="D23" s="46">
        <v>1</v>
      </c>
      <c r="E23" s="45">
        <f>B23*C23</f>
        <v>33000</v>
      </c>
      <c r="F23" s="76">
        <f>E23</f>
        <v>33000</v>
      </c>
      <c r="G23" s="123">
        <f>C23</f>
        <v>1</v>
      </c>
      <c r="H23" s="182"/>
      <c r="J23" s="182">
        <f>(G23*B23*D23)</f>
        <v>33000</v>
      </c>
      <c r="O23" s="106" t="s">
        <v>309</v>
      </c>
      <c r="P23" s="301">
        <v>3</v>
      </c>
    </row>
    <row r="24" spans="1:16" ht="30" x14ac:dyDescent="0.3">
      <c r="A24" s="49" t="s">
        <v>250</v>
      </c>
      <c r="B24" s="50">
        <v>12000</v>
      </c>
      <c r="C24" s="163"/>
      <c r="D24" s="46">
        <v>1</v>
      </c>
      <c r="E24" s="45">
        <f>B24*C24</f>
        <v>0</v>
      </c>
      <c r="F24" s="76">
        <f>E24</f>
        <v>0</v>
      </c>
      <c r="G24" s="163">
        <f>C24</f>
        <v>0</v>
      </c>
      <c r="H24" s="182"/>
      <c r="J24" s="182">
        <f>(G24*B24*D24)</f>
        <v>0</v>
      </c>
      <c r="O24" s="106" t="s">
        <v>281</v>
      </c>
      <c r="P24" s="301">
        <v>3</v>
      </c>
    </row>
    <row r="25" spans="1:16" ht="121.8" thickBot="1" x14ac:dyDescent="0.55000000000000004">
      <c r="A25" s="213" t="s">
        <v>209</v>
      </c>
      <c r="B25" s="21" t="s">
        <v>1</v>
      </c>
      <c r="C25" s="193" t="s">
        <v>2</v>
      </c>
      <c r="D25" s="21"/>
      <c r="E25" s="12" t="s">
        <v>3</v>
      </c>
      <c r="F25" s="178" t="s">
        <v>183</v>
      </c>
      <c r="G25" s="109" t="s">
        <v>155</v>
      </c>
      <c r="H25" s="183"/>
      <c r="O25" s="106" t="s">
        <v>223</v>
      </c>
      <c r="P25" s="301">
        <v>4</v>
      </c>
    </row>
    <row r="26" spans="1:16" ht="21.6" thickBot="1" x14ac:dyDescent="0.35">
      <c r="A26" s="70">
        <f>SUM(E27:E36)</f>
        <v>237000</v>
      </c>
      <c r="B26" s="72" t="s">
        <v>4</v>
      </c>
      <c r="C26" s="192" t="s">
        <v>5</v>
      </c>
      <c r="D26" s="72"/>
      <c r="E26" s="73">
        <f>SUM(E27:E36)</f>
        <v>237000</v>
      </c>
      <c r="F26" s="110">
        <f>SUM(F27:F33)</f>
        <v>237000</v>
      </c>
      <c r="G26" s="111" t="s">
        <v>156</v>
      </c>
      <c r="H26" s="181">
        <f>SUM(H27:H32)</f>
        <v>261000</v>
      </c>
      <c r="O26" s="134" t="s">
        <v>86</v>
      </c>
      <c r="P26" s="134">
        <f>SUM(P20,P25)+P24+P23</f>
        <v>21.325305925925925</v>
      </c>
    </row>
    <row r="27" spans="1:16" x14ac:dyDescent="0.3">
      <c r="A27" s="47" t="s">
        <v>169</v>
      </c>
      <c r="B27" s="45">
        <v>10000</v>
      </c>
      <c r="C27" s="133">
        <v>2</v>
      </c>
      <c r="D27" s="46">
        <v>1</v>
      </c>
      <c r="E27" s="45">
        <f>B27*C27</f>
        <v>20000</v>
      </c>
      <c r="F27" s="76">
        <f>E27</f>
        <v>20000</v>
      </c>
      <c r="G27" s="133">
        <f>C27</f>
        <v>2</v>
      </c>
      <c r="H27" s="182"/>
      <c r="J27" s="182">
        <f>(G27*B27*D27)</f>
        <v>20000</v>
      </c>
      <c r="K27" s="124" t="s">
        <v>168</v>
      </c>
      <c r="L27" s="135" t="s">
        <v>48</v>
      </c>
      <c r="M27" s="136" t="s">
        <v>49</v>
      </c>
      <c r="N27" s="136" t="s">
        <v>50</v>
      </c>
      <c r="O27" s="137" t="s">
        <v>51</v>
      </c>
      <c r="P27" s="138" t="s">
        <v>84</v>
      </c>
    </row>
    <row r="28" spans="1:16" s="66" customFormat="1" ht="60.6" thickBot="1" x14ac:dyDescent="0.35">
      <c r="A28" s="47" t="s">
        <v>181</v>
      </c>
      <c r="B28" s="242">
        <v>7000</v>
      </c>
      <c r="C28" s="133">
        <v>25</v>
      </c>
      <c r="D28" s="46">
        <v>1</v>
      </c>
      <c r="E28" s="45">
        <f>B28*C28</f>
        <v>175000</v>
      </c>
      <c r="F28" s="76">
        <f>E28</f>
        <v>175000</v>
      </c>
      <c r="G28" s="405">
        <f>5+4*3+3+2+3</f>
        <v>25</v>
      </c>
      <c r="H28" s="182">
        <f>(G28*B28*D28)</f>
        <v>175000</v>
      </c>
      <c r="I28" s="291"/>
      <c r="K28" s="143">
        <f>C13</f>
        <v>17.82</v>
      </c>
      <c r="L28" s="409">
        <v>8</v>
      </c>
      <c r="M28" s="139">
        <f>K28*L28*10</f>
        <v>1425.6</v>
      </c>
      <c r="N28" s="140">
        <f>M28*1.6</f>
        <v>2280.96</v>
      </c>
      <c r="O28" s="141">
        <f>N28/25</f>
        <v>91.238399999999999</v>
      </c>
      <c r="P28" s="142">
        <f>(M28*2.3)/1000</f>
        <v>3.2788799999999996</v>
      </c>
    </row>
    <row r="29" spans="1:16" s="66" customFormat="1" x14ac:dyDescent="0.3">
      <c r="A29" s="47" t="s">
        <v>107</v>
      </c>
      <c r="B29" s="45">
        <v>22000</v>
      </c>
      <c r="C29" s="133">
        <v>1</v>
      </c>
      <c r="D29" s="46">
        <v>1</v>
      </c>
      <c r="E29" s="45">
        <f>B29*C29</f>
        <v>22000</v>
      </c>
      <c r="F29" s="76">
        <f>E29</f>
        <v>22000</v>
      </c>
      <c r="G29" s="405">
        <v>3</v>
      </c>
      <c r="H29" s="182">
        <f>(G29*B29*D29)</f>
        <v>66000</v>
      </c>
      <c r="I29" s="291"/>
      <c r="K29" s="124" t="str">
        <f>A19</f>
        <v>aljzat bontás fürdő 5cm</v>
      </c>
      <c r="L29" s="135" t="s">
        <v>48</v>
      </c>
      <c r="M29" s="136" t="s">
        <v>49</v>
      </c>
      <c r="N29" s="136" t="s">
        <v>50</v>
      </c>
      <c r="O29" s="137" t="s">
        <v>51</v>
      </c>
      <c r="P29" s="138" t="s">
        <v>84</v>
      </c>
    </row>
    <row r="30" spans="1:16" s="66" customFormat="1" ht="21.6" thickBot="1" x14ac:dyDescent="0.35">
      <c r="A30" s="47" t="s">
        <v>96</v>
      </c>
      <c r="B30" s="45">
        <v>15000</v>
      </c>
      <c r="C30" s="133">
        <v>1</v>
      </c>
      <c r="D30" s="46">
        <v>1</v>
      </c>
      <c r="E30" s="45">
        <f>B30*C30</f>
        <v>15000</v>
      </c>
      <c r="F30" s="76">
        <f>E30</f>
        <v>15000</v>
      </c>
      <c r="G30" s="133">
        <f>C30</f>
        <v>1</v>
      </c>
      <c r="H30" s="182">
        <f>(G30*B30*D30)</f>
        <v>15000</v>
      </c>
      <c r="I30" s="291"/>
      <c r="K30" s="143">
        <f>SUM(G18:G19)</f>
        <v>14.350000000000001</v>
      </c>
      <c r="L30" s="409">
        <v>10</v>
      </c>
      <c r="M30" s="139">
        <f>K30*L30*10</f>
        <v>1435</v>
      </c>
      <c r="N30" s="140">
        <f>M30*1.6</f>
        <v>2296</v>
      </c>
      <c r="O30" s="141">
        <f>N30/25</f>
        <v>91.84</v>
      </c>
      <c r="P30" s="142">
        <f>(M30*2.3)/1000</f>
        <v>3.3004999999999995</v>
      </c>
    </row>
    <row r="31" spans="1:16" s="66" customFormat="1" x14ac:dyDescent="0.3">
      <c r="A31" s="47" t="s">
        <v>97</v>
      </c>
      <c r="B31" s="45">
        <v>5000</v>
      </c>
      <c r="C31" s="133">
        <v>1</v>
      </c>
      <c r="D31" s="46">
        <v>1</v>
      </c>
      <c r="E31" s="45">
        <f t="shared" ref="E31:E37" si="3">B31*C31</f>
        <v>5000</v>
      </c>
      <c r="F31" s="76">
        <f>E31</f>
        <v>5000</v>
      </c>
      <c r="G31" s="133">
        <f t="shared" ref="G31:G37" si="4">C31</f>
        <v>1</v>
      </c>
      <c r="H31" s="182">
        <f>(G31*B31*D31)</f>
        <v>5000</v>
      </c>
      <c r="I31" s="291"/>
    </row>
    <row r="32" spans="1:16" s="66" customFormat="1" hidden="1" outlineLevel="1" x14ac:dyDescent="0.3">
      <c r="A32" s="47"/>
      <c r="B32" s="45"/>
      <c r="C32" s="133"/>
      <c r="D32" s="46">
        <v>1</v>
      </c>
      <c r="E32" s="45">
        <f t="shared" si="3"/>
        <v>0</v>
      </c>
      <c r="F32" s="76">
        <f t="shared" ref="F32:F37" si="5">E32*0.85</f>
        <v>0</v>
      </c>
      <c r="G32" s="133">
        <f t="shared" si="4"/>
        <v>0</v>
      </c>
      <c r="H32" s="182">
        <f t="shared" ref="H32:H37" si="6">(G32*B32*D32)*0.85</f>
        <v>0</v>
      </c>
      <c r="I32" s="291"/>
      <c r="J32" s="182">
        <f t="shared" ref="J32:J37" si="7">(G32*B32*D32)</f>
        <v>0</v>
      </c>
    </row>
    <row r="33" spans="1:16" s="66" customFormat="1" hidden="1" outlineLevel="1" x14ac:dyDescent="0.3">
      <c r="A33" s="43"/>
      <c r="B33" s="45"/>
      <c r="C33" s="133"/>
      <c r="D33" s="46">
        <v>4</v>
      </c>
      <c r="E33" s="45">
        <f t="shared" si="3"/>
        <v>0</v>
      </c>
      <c r="F33" s="76">
        <f t="shared" si="5"/>
        <v>0</v>
      </c>
      <c r="G33" s="133">
        <f t="shared" si="4"/>
        <v>0</v>
      </c>
      <c r="H33" s="182">
        <f t="shared" si="6"/>
        <v>0</v>
      </c>
      <c r="I33" s="291"/>
      <c r="J33" s="182">
        <f t="shared" si="7"/>
        <v>0</v>
      </c>
    </row>
    <row r="34" spans="1:16" s="66" customFormat="1" hidden="1" outlineLevel="1" x14ac:dyDescent="0.3">
      <c r="A34" s="47"/>
      <c r="B34" s="45"/>
      <c r="C34" s="133"/>
      <c r="D34" s="46">
        <v>5</v>
      </c>
      <c r="E34" s="45">
        <f t="shared" si="3"/>
        <v>0</v>
      </c>
      <c r="F34" s="76">
        <f t="shared" si="5"/>
        <v>0</v>
      </c>
      <c r="G34" s="133">
        <f t="shared" si="4"/>
        <v>0</v>
      </c>
      <c r="H34" s="182">
        <f t="shared" si="6"/>
        <v>0</v>
      </c>
      <c r="I34" s="291"/>
      <c r="J34" s="182">
        <f t="shared" si="7"/>
        <v>0</v>
      </c>
    </row>
    <row r="35" spans="1:16" s="66" customFormat="1" hidden="1" outlineLevel="1" x14ac:dyDescent="0.3">
      <c r="A35" s="47"/>
      <c r="B35" s="45"/>
      <c r="C35" s="133"/>
      <c r="D35" s="46">
        <v>6</v>
      </c>
      <c r="E35" s="45">
        <f t="shared" si="3"/>
        <v>0</v>
      </c>
      <c r="F35" s="76">
        <f t="shared" si="5"/>
        <v>0</v>
      </c>
      <c r="G35" s="133">
        <f t="shared" si="4"/>
        <v>0</v>
      </c>
      <c r="H35" s="182">
        <f t="shared" si="6"/>
        <v>0</v>
      </c>
      <c r="I35" s="291"/>
      <c r="J35" s="182">
        <f t="shared" si="7"/>
        <v>0</v>
      </c>
    </row>
    <row r="36" spans="1:16" s="66" customFormat="1" hidden="1" outlineLevel="1" x14ac:dyDescent="0.3">
      <c r="A36" s="47"/>
      <c r="B36" s="45"/>
      <c r="C36" s="133"/>
      <c r="D36" s="46">
        <v>7</v>
      </c>
      <c r="E36" s="45">
        <f t="shared" si="3"/>
        <v>0</v>
      </c>
      <c r="F36" s="76">
        <f t="shared" si="5"/>
        <v>0</v>
      </c>
      <c r="G36" s="133">
        <f t="shared" si="4"/>
        <v>0</v>
      </c>
      <c r="H36" s="182">
        <f t="shared" si="6"/>
        <v>0</v>
      </c>
      <c r="I36" s="291"/>
      <c r="J36" s="182">
        <f t="shared" si="7"/>
        <v>0</v>
      </c>
    </row>
    <row r="37" spans="1:16" hidden="1" outlineLevel="1" x14ac:dyDescent="0.3">
      <c r="A37" s="91"/>
      <c r="B37" s="92"/>
      <c r="C37" s="194"/>
      <c r="D37" s="46">
        <v>8</v>
      </c>
      <c r="E37" s="45">
        <f t="shared" si="3"/>
        <v>0</v>
      </c>
      <c r="F37" s="76">
        <f t="shared" si="5"/>
        <v>0</v>
      </c>
      <c r="G37" s="133">
        <f t="shared" si="4"/>
        <v>0</v>
      </c>
      <c r="H37" s="182">
        <f t="shared" si="6"/>
        <v>0</v>
      </c>
      <c r="J37" s="182">
        <f t="shared" si="7"/>
        <v>0</v>
      </c>
      <c r="K37" s="66"/>
      <c r="L37" s="66"/>
      <c r="M37" s="66"/>
      <c r="N37" s="66"/>
      <c r="O37" s="66"/>
      <c r="P37" s="66"/>
    </row>
    <row r="38" spans="1:16" ht="150" customHeight="1" collapsed="1" thickBot="1" x14ac:dyDescent="0.55000000000000004">
      <c r="A38" s="146" t="s">
        <v>124</v>
      </c>
      <c r="B38" s="21" t="s">
        <v>1</v>
      </c>
      <c r="C38" s="193"/>
      <c r="D38" s="21"/>
      <c r="E38" s="12" t="s">
        <v>3</v>
      </c>
      <c r="F38" s="178" t="s">
        <v>183</v>
      </c>
      <c r="G38" s="109" t="s">
        <v>155</v>
      </c>
      <c r="H38" s="183"/>
      <c r="K38" s="66"/>
      <c r="L38" s="66"/>
      <c r="M38" s="66"/>
      <c r="N38" s="66"/>
      <c r="O38" s="66"/>
      <c r="P38" s="66"/>
    </row>
    <row r="39" spans="1:16" ht="21.6" thickBot="1" x14ac:dyDescent="0.35">
      <c r="A39" s="70">
        <f>SUM(E40:E47)</f>
        <v>123000</v>
      </c>
      <c r="B39" s="72" t="s">
        <v>4</v>
      </c>
      <c r="C39" s="192" t="s">
        <v>5</v>
      </c>
      <c r="D39" s="72"/>
      <c r="E39" s="73">
        <f>SUM(E40:E47)</f>
        <v>123000</v>
      </c>
      <c r="F39" s="110">
        <f>SUM(F40:F46)</f>
        <v>123000</v>
      </c>
      <c r="G39" s="111" t="s">
        <v>156</v>
      </c>
      <c r="H39" s="181">
        <f>SUM(H40:H47)</f>
        <v>37000</v>
      </c>
      <c r="K39" s="66"/>
      <c r="L39" s="66"/>
      <c r="M39" s="66"/>
      <c r="N39" s="66"/>
      <c r="O39" s="66"/>
      <c r="P39" s="66"/>
    </row>
    <row r="40" spans="1:16" x14ac:dyDescent="0.3">
      <c r="A40" s="147" t="s">
        <v>171</v>
      </c>
      <c r="B40" s="45">
        <v>8000</v>
      </c>
      <c r="C40" s="133">
        <v>1</v>
      </c>
      <c r="D40" s="46">
        <v>1</v>
      </c>
      <c r="E40" s="45">
        <f t="shared" ref="E40:E46" si="8">B40*C40</f>
        <v>8000</v>
      </c>
      <c r="F40" s="76">
        <f t="shared" ref="F40:F45" si="9">E40</f>
        <v>8000</v>
      </c>
      <c r="G40" s="133">
        <v>2</v>
      </c>
      <c r="H40" s="397">
        <f>(G40*B40*D40)</f>
        <v>16000</v>
      </c>
      <c r="K40" s="66"/>
      <c r="L40" s="66"/>
      <c r="M40" s="66"/>
      <c r="N40" s="66"/>
      <c r="O40" s="66"/>
      <c r="P40" s="66"/>
    </row>
    <row r="41" spans="1:16" s="66" customFormat="1" x14ac:dyDescent="0.3">
      <c r="A41" s="47" t="s">
        <v>120</v>
      </c>
      <c r="B41" s="45">
        <v>4000</v>
      </c>
      <c r="C41" s="133">
        <v>15</v>
      </c>
      <c r="D41" s="46">
        <v>1</v>
      </c>
      <c r="E41" s="45">
        <f t="shared" si="8"/>
        <v>60000</v>
      </c>
      <c r="F41" s="76">
        <f t="shared" si="9"/>
        <v>60000</v>
      </c>
      <c r="G41" s="425">
        <v>1</v>
      </c>
      <c r="H41" s="182">
        <f>(G41*B41*D41)</f>
        <v>4000</v>
      </c>
      <c r="I41" s="291"/>
    </row>
    <row r="42" spans="1:16" s="66" customFormat="1" x14ac:dyDescent="0.3">
      <c r="A42" s="47" t="s">
        <v>182</v>
      </c>
      <c r="B42" s="45">
        <v>15000</v>
      </c>
      <c r="C42" s="374"/>
      <c r="D42" s="46">
        <v>1</v>
      </c>
      <c r="E42" s="45">
        <f t="shared" si="8"/>
        <v>0</v>
      </c>
      <c r="F42" s="76">
        <f t="shared" si="9"/>
        <v>0</v>
      </c>
      <c r="G42" s="133">
        <f>C42</f>
        <v>0</v>
      </c>
      <c r="H42" s="182">
        <f>(G42*B42*D42)</f>
        <v>0</v>
      </c>
      <c r="I42" s="291"/>
    </row>
    <row r="43" spans="1:16" s="66" customFormat="1" ht="30" x14ac:dyDescent="0.3">
      <c r="A43" s="47" t="s">
        <v>283</v>
      </c>
      <c r="B43" s="45">
        <v>5000</v>
      </c>
      <c r="C43" s="133">
        <v>3</v>
      </c>
      <c r="D43" s="46">
        <v>1</v>
      </c>
      <c r="E43" s="45">
        <f t="shared" si="8"/>
        <v>15000</v>
      </c>
      <c r="F43" s="76">
        <f t="shared" si="9"/>
        <v>15000</v>
      </c>
      <c r="G43" s="425">
        <v>1</v>
      </c>
      <c r="H43" s="182">
        <f>(G43*B43*D43)</f>
        <v>5000</v>
      </c>
      <c r="I43" s="291"/>
    </row>
    <row r="44" spans="1:16" x14ac:dyDescent="0.3">
      <c r="A44" s="47" t="s">
        <v>121</v>
      </c>
      <c r="B44" s="45">
        <v>6000</v>
      </c>
      <c r="C44" s="133">
        <v>5</v>
      </c>
      <c r="D44" s="46">
        <v>1</v>
      </c>
      <c r="E44" s="45">
        <f t="shared" si="8"/>
        <v>30000</v>
      </c>
      <c r="F44" s="76">
        <f t="shared" si="9"/>
        <v>30000</v>
      </c>
      <c r="G44" s="425">
        <v>2</v>
      </c>
      <c r="H44" s="182">
        <f>(G44*B44*D44)</f>
        <v>12000</v>
      </c>
    </row>
    <row r="45" spans="1:16" s="66" customFormat="1" ht="30" x14ac:dyDescent="0.3">
      <c r="A45" s="47" t="s">
        <v>234</v>
      </c>
      <c r="B45" s="242">
        <v>5000</v>
      </c>
      <c r="C45" s="374">
        <v>2</v>
      </c>
      <c r="D45" s="46">
        <v>1</v>
      </c>
      <c r="E45" s="45">
        <f t="shared" si="8"/>
        <v>10000</v>
      </c>
      <c r="F45" s="76">
        <f t="shared" si="9"/>
        <v>10000</v>
      </c>
      <c r="G45" s="133">
        <f>C45</f>
        <v>2</v>
      </c>
      <c r="H45" s="182"/>
      <c r="I45" s="291"/>
      <c r="J45" s="182">
        <f>(G45*B45*D45)</f>
        <v>10000</v>
      </c>
    </row>
    <row r="46" spans="1:16" s="66" customFormat="1" hidden="1" outlineLevel="1" x14ac:dyDescent="0.3">
      <c r="A46" s="47"/>
      <c r="B46" s="45"/>
      <c r="C46" s="133"/>
      <c r="D46" s="46">
        <v>1</v>
      </c>
      <c r="E46" s="45">
        <f t="shared" si="8"/>
        <v>0</v>
      </c>
      <c r="F46" s="76">
        <f>E46*0.85</f>
        <v>0</v>
      </c>
      <c r="G46" s="133">
        <f>C46</f>
        <v>0</v>
      </c>
      <c r="H46" s="182">
        <f>(G46*B46*D46)*0.85</f>
        <v>0</v>
      </c>
      <c r="I46" s="291"/>
      <c r="J46" s="107"/>
    </row>
    <row r="47" spans="1:16" s="66" customFormat="1" hidden="1" outlineLevel="1" x14ac:dyDescent="0.3">
      <c r="A47" s="47"/>
      <c r="B47" s="92"/>
      <c r="C47" s="194"/>
      <c r="D47" s="92"/>
      <c r="E47" s="92"/>
      <c r="F47" s="92"/>
      <c r="G47" s="102"/>
      <c r="H47" s="182">
        <f>(G47*B47*D47)*0.85</f>
        <v>0</v>
      </c>
      <c r="I47" s="291"/>
      <c r="J47" s="182">
        <f>(G47*B47*D47)</f>
        <v>0</v>
      </c>
    </row>
    <row r="48" spans="1:16" ht="57" collapsed="1" thickBot="1" x14ac:dyDescent="0.55000000000000004">
      <c r="A48" s="108" t="s">
        <v>9</v>
      </c>
      <c r="B48" s="21" t="s">
        <v>1</v>
      </c>
      <c r="C48" s="193" t="s">
        <v>2</v>
      </c>
      <c r="D48" s="21" t="s">
        <v>6</v>
      </c>
      <c r="E48" s="12" t="s">
        <v>3</v>
      </c>
      <c r="F48" s="178" t="s">
        <v>183</v>
      </c>
      <c r="G48" s="109" t="s">
        <v>155</v>
      </c>
      <c r="H48" s="183"/>
      <c r="I48" s="292"/>
      <c r="J48" s="149"/>
    </row>
    <row r="49" spans="1:11" ht="21.6" thickBot="1" x14ac:dyDescent="0.35">
      <c r="A49" s="70">
        <f>SUM(E50:E60)</f>
        <v>437192</v>
      </c>
      <c r="B49" s="72" t="s">
        <v>4</v>
      </c>
      <c r="C49" s="192" t="s">
        <v>5</v>
      </c>
      <c r="D49" s="72"/>
      <c r="E49" s="73">
        <f>SUM(E50:E54)</f>
        <v>245652</v>
      </c>
      <c r="F49" s="110">
        <f>SUM(F50:F60)</f>
        <v>437192</v>
      </c>
      <c r="G49" s="111" t="s">
        <v>156</v>
      </c>
      <c r="H49" s="181">
        <f>SUM(H50:H60)</f>
        <v>369856</v>
      </c>
    </row>
    <row r="50" spans="1:11" ht="62.4" x14ac:dyDescent="0.3">
      <c r="A50" s="47" t="s">
        <v>187</v>
      </c>
      <c r="B50" s="45">
        <v>2400</v>
      </c>
      <c r="C50" s="153">
        <v>19.899999999999999</v>
      </c>
      <c r="D50" s="51">
        <v>1</v>
      </c>
      <c r="E50" s="50">
        <f t="shared" ref="E50:E57" si="10">B50*C50</f>
        <v>47760</v>
      </c>
      <c r="F50" s="76">
        <f t="shared" ref="F50:F60" si="11">E50</f>
        <v>47760</v>
      </c>
      <c r="G50" s="426">
        <v>19.399999999999999</v>
      </c>
      <c r="H50" s="182">
        <f>(G50*B50*D50)</f>
        <v>46560</v>
      </c>
    </row>
    <row r="51" spans="1:11" x14ac:dyDescent="0.3">
      <c r="A51" s="407" t="s">
        <v>308</v>
      </c>
      <c r="B51" s="45">
        <v>800</v>
      </c>
      <c r="C51" s="151">
        <f>1+C18</f>
        <v>9.4</v>
      </c>
      <c r="D51" s="51">
        <v>1</v>
      </c>
      <c r="E51" s="50">
        <f t="shared" si="10"/>
        <v>7520</v>
      </c>
      <c r="F51" s="76">
        <f t="shared" si="11"/>
        <v>7520</v>
      </c>
      <c r="G51" s="151">
        <v>14.39</v>
      </c>
      <c r="H51" s="182"/>
      <c r="J51" s="182">
        <f>(G51*B51*D51)</f>
        <v>11512</v>
      </c>
    </row>
    <row r="52" spans="1:11" x14ac:dyDescent="0.3">
      <c r="A52" s="47" t="s">
        <v>220</v>
      </c>
      <c r="B52" s="45">
        <v>2600</v>
      </c>
      <c r="C52" s="151">
        <f>C51</f>
        <v>9.4</v>
      </c>
      <c r="D52" s="46">
        <v>1</v>
      </c>
      <c r="E52" s="50">
        <f t="shared" si="10"/>
        <v>24440</v>
      </c>
      <c r="F52" s="76">
        <f t="shared" si="11"/>
        <v>24440</v>
      </c>
      <c r="G52" s="406">
        <v>8.43</v>
      </c>
      <c r="H52" s="403">
        <f t="shared" ref="H52:H58" si="12">(G52*B52*D52)</f>
        <v>21918</v>
      </c>
    </row>
    <row r="53" spans="1:11" s="66" customFormat="1" ht="30" customHeight="1" x14ac:dyDescent="0.3">
      <c r="A53" s="47" t="s">
        <v>230</v>
      </c>
      <c r="B53" s="45">
        <v>2200</v>
      </c>
      <c r="C53" s="154">
        <v>34.06</v>
      </c>
      <c r="D53" s="46">
        <v>1</v>
      </c>
      <c r="E53" s="50">
        <f t="shared" si="10"/>
        <v>74932</v>
      </c>
      <c r="F53" s="76">
        <f t="shared" si="11"/>
        <v>74932</v>
      </c>
      <c r="G53" s="423">
        <v>26.29</v>
      </c>
      <c r="H53" s="182">
        <f t="shared" si="12"/>
        <v>57838</v>
      </c>
      <c r="I53" s="291"/>
    </row>
    <row r="54" spans="1:11" s="66" customFormat="1" x14ac:dyDescent="0.3">
      <c r="A54" s="47" t="s">
        <v>252</v>
      </c>
      <c r="B54" s="45">
        <v>13000</v>
      </c>
      <c r="C54" s="133">
        <v>7</v>
      </c>
      <c r="D54" s="46">
        <v>1</v>
      </c>
      <c r="E54" s="50">
        <f>B54*C54</f>
        <v>91000</v>
      </c>
      <c r="F54" s="76">
        <f t="shared" si="11"/>
        <v>91000</v>
      </c>
      <c r="G54" s="440">
        <v>4</v>
      </c>
      <c r="H54" s="441">
        <f t="shared" si="12"/>
        <v>52000</v>
      </c>
      <c r="I54" s="291"/>
    </row>
    <row r="55" spans="1:11" s="66" customFormat="1" x14ac:dyDescent="0.3">
      <c r="A55" s="47" t="s">
        <v>259</v>
      </c>
      <c r="B55" s="45">
        <v>15000</v>
      </c>
      <c r="C55" s="133">
        <v>1</v>
      </c>
      <c r="D55" s="46">
        <v>1</v>
      </c>
      <c r="E55" s="50">
        <f>B55*C55</f>
        <v>15000</v>
      </c>
      <c r="F55" s="76">
        <f>E55</f>
        <v>15000</v>
      </c>
      <c r="G55" s="133">
        <f t="shared" ref="G55:G62" si="13">C55</f>
        <v>1</v>
      </c>
      <c r="H55" s="397">
        <f t="shared" si="12"/>
        <v>15000</v>
      </c>
      <c r="I55" s="291"/>
    </row>
    <row r="56" spans="1:11" s="66" customFormat="1" x14ac:dyDescent="0.3">
      <c r="A56" s="400" t="s">
        <v>260</v>
      </c>
      <c r="B56" s="45">
        <v>12000</v>
      </c>
      <c r="C56" s="151">
        <v>8.6999999999999993</v>
      </c>
      <c r="D56" s="46">
        <v>1</v>
      </c>
      <c r="E56" s="50">
        <f t="shared" si="10"/>
        <v>104399.99999999999</v>
      </c>
      <c r="F56" s="76">
        <f t="shared" si="11"/>
        <v>104399.99999999999</v>
      </c>
      <c r="G56" s="151">
        <f t="shared" si="13"/>
        <v>8.6999999999999993</v>
      </c>
      <c r="H56" s="403">
        <f t="shared" si="12"/>
        <v>104399.99999999999</v>
      </c>
      <c r="I56" s="291"/>
    </row>
    <row r="57" spans="1:11" s="66" customFormat="1" x14ac:dyDescent="0.3">
      <c r="A57" s="47" t="s">
        <v>262</v>
      </c>
      <c r="B57" s="45">
        <v>25000</v>
      </c>
      <c r="C57" s="133">
        <v>1</v>
      </c>
      <c r="D57" s="46">
        <v>1</v>
      </c>
      <c r="E57" s="50">
        <f t="shared" si="10"/>
        <v>25000</v>
      </c>
      <c r="F57" s="76">
        <f t="shared" si="11"/>
        <v>25000</v>
      </c>
      <c r="G57" s="133">
        <f t="shared" si="13"/>
        <v>1</v>
      </c>
      <c r="H57" s="380">
        <f t="shared" si="12"/>
        <v>25000</v>
      </c>
      <c r="I57" s="291"/>
      <c r="K57" s="148"/>
    </row>
    <row r="58" spans="1:11" s="66" customFormat="1" ht="30.6" x14ac:dyDescent="0.3">
      <c r="A58" s="47" t="s">
        <v>263</v>
      </c>
      <c r="B58" s="45">
        <v>2200</v>
      </c>
      <c r="C58" s="188">
        <v>10</v>
      </c>
      <c r="D58" s="46">
        <v>1</v>
      </c>
      <c r="E58" s="50">
        <f>B58*C58*D58</f>
        <v>22000</v>
      </c>
      <c r="F58" s="76">
        <f t="shared" si="11"/>
        <v>22000</v>
      </c>
      <c r="G58" s="188">
        <f t="shared" si="13"/>
        <v>10</v>
      </c>
      <c r="H58" s="397">
        <f t="shared" si="12"/>
        <v>22000</v>
      </c>
      <c r="I58" s="291"/>
    </row>
    <row r="59" spans="1:11" s="66" customFormat="1" x14ac:dyDescent="0.3">
      <c r="A59" s="47" t="s">
        <v>325</v>
      </c>
      <c r="B59" s="45">
        <v>3000</v>
      </c>
      <c r="C59" s="150">
        <v>2</v>
      </c>
      <c r="D59" s="46">
        <v>1</v>
      </c>
      <c r="E59" s="50">
        <f>B59*C59*D59</f>
        <v>6000</v>
      </c>
      <c r="F59" s="76">
        <f t="shared" si="11"/>
        <v>6000</v>
      </c>
      <c r="G59" s="446">
        <f t="shared" si="13"/>
        <v>2</v>
      </c>
      <c r="H59" s="441">
        <f t="shared" ref="H59:H64" si="14">(G59*B59*D59)</f>
        <v>6000</v>
      </c>
      <c r="I59" s="291"/>
      <c r="J59" s="182"/>
    </row>
    <row r="60" spans="1:11" s="66" customFormat="1" x14ac:dyDescent="0.3">
      <c r="A60" s="47" t="s">
        <v>275</v>
      </c>
      <c r="B60" s="45">
        <v>2200</v>
      </c>
      <c r="C60" s="151">
        <f>C56</f>
        <v>8.6999999999999993</v>
      </c>
      <c r="D60" s="46">
        <v>1</v>
      </c>
      <c r="E60" s="50">
        <f>B60*C60*D60</f>
        <v>19140</v>
      </c>
      <c r="F60" s="76">
        <f t="shared" si="11"/>
        <v>19140</v>
      </c>
      <c r="G60" s="424">
        <f t="shared" si="13"/>
        <v>8.6999999999999993</v>
      </c>
      <c r="H60" s="422">
        <f t="shared" si="14"/>
        <v>19140</v>
      </c>
      <c r="I60" s="291"/>
    </row>
    <row r="61" spans="1:11" s="66" customFormat="1" x14ac:dyDescent="0.3">
      <c r="A61" s="439" t="s">
        <v>284</v>
      </c>
      <c r="B61" s="45">
        <v>12000</v>
      </c>
      <c r="C61" s="133">
        <v>1</v>
      </c>
      <c r="D61" s="46">
        <v>1</v>
      </c>
      <c r="E61" s="50">
        <f>B61*C61</f>
        <v>12000</v>
      </c>
      <c r="F61" s="76">
        <f>E61</f>
        <v>12000</v>
      </c>
      <c r="G61" s="440">
        <f t="shared" si="13"/>
        <v>1</v>
      </c>
      <c r="H61" s="441">
        <f t="shared" si="14"/>
        <v>12000</v>
      </c>
      <c r="I61" s="291"/>
    </row>
    <row r="62" spans="1:11" s="66" customFormat="1" x14ac:dyDescent="0.3">
      <c r="A62" s="47" t="s">
        <v>301</v>
      </c>
      <c r="B62" s="45">
        <v>6000</v>
      </c>
      <c r="C62" s="374">
        <v>2</v>
      </c>
      <c r="D62" s="46">
        <v>1</v>
      </c>
      <c r="E62" s="50">
        <f>B62*C62</f>
        <v>12000</v>
      </c>
      <c r="F62" s="76">
        <f>E62</f>
        <v>12000</v>
      </c>
      <c r="G62" s="133">
        <f t="shared" si="13"/>
        <v>2</v>
      </c>
      <c r="H62" s="397">
        <f t="shared" si="14"/>
        <v>12000</v>
      </c>
      <c r="I62" s="291"/>
    </row>
    <row r="63" spans="1:11" s="66" customFormat="1" x14ac:dyDescent="0.3">
      <c r="A63" s="47" t="s">
        <v>305</v>
      </c>
      <c r="B63" s="45">
        <v>2300</v>
      </c>
      <c r="C63" s="161"/>
      <c r="D63" s="46">
        <v>1</v>
      </c>
      <c r="E63" s="50">
        <f>B63*C63</f>
        <v>0</v>
      </c>
      <c r="F63" s="76">
        <f>E63</f>
        <v>0</v>
      </c>
      <c r="G63" s="163">
        <v>15</v>
      </c>
      <c r="H63" s="397">
        <f t="shared" si="14"/>
        <v>34500</v>
      </c>
      <c r="I63" s="291"/>
    </row>
    <row r="64" spans="1:11" s="66" customFormat="1" ht="30" x14ac:dyDescent="0.3">
      <c r="A64" s="47" t="s">
        <v>313</v>
      </c>
      <c r="B64" s="45">
        <v>2000</v>
      </c>
      <c r="C64" s="161"/>
      <c r="D64" s="46">
        <v>1</v>
      </c>
      <c r="E64" s="50">
        <f>B64*C64</f>
        <v>0</v>
      </c>
      <c r="F64" s="76">
        <f>E64</f>
        <v>0</v>
      </c>
      <c r="G64" s="413">
        <v>13.39</v>
      </c>
      <c r="H64" s="403">
        <f t="shared" si="14"/>
        <v>26780</v>
      </c>
      <c r="I64" s="291"/>
    </row>
    <row r="65" spans="1:11" ht="121.8" thickBot="1" x14ac:dyDescent="0.55000000000000004">
      <c r="A65" s="108" t="s">
        <v>123</v>
      </c>
      <c r="B65" s="21" t="s">
        <v>1</v>
      </c>
      <c r="C65" s="193" t="s">
        <v>2</v>
      </c>
      <c r="D65" s="21"/>
      <c r="E65" s="12" t="s">
        <v>3</v>
      </c>
      <c r="F65" s="178" t="s">
        <v>183</v>
      </c>
      <c r="G65" s="109" t="s">
        <v>155</v>
      </c>
      <c r="I65" s="292"/>
      <c r="J65" s="149"/>
    </row>
    <row r="66" spans="1:11" ht="21.6" thickBot="1" x14ac:dyDescent="0.35">
      <c r="A66" s="70">
        <f>SUM(E67:E83)</f>
        <v>522058</v>
      </c>
      <c r="B66" s="72" t="s">
        <v>4</v>
      </c>
      <c r="C66" s="192" t="s">
        <v>5</v>
      </c>
      <c r="D66" s="72"/>
      <c r="E66" s="73">
        <f>SUM(E67:E78)</f>
        <v>522058</v>
      </c>
      <c r="F66" s="110">
        <f>SUM(F67:F85)</f>
        <v>522058</v>
      </c>
      <c r="G66" s="111" t="s">
        <v>156</v>
      </c>
      <c r="H66" s="181">
        <f>SUM(H67:H75)</f>
        <v>0</v>
      </c>
    </row>
    <row r="67" spans="1:11" x14ac:dyDescent="0.3">
      <c r="A67" s="49" t="s">
        <v>222</v>
      </c>
      <c r="B67" s="50">
        <v>5000</v>
      </c>
      <c r="C67" s="188">
        <v>2</v>
      </c>
      <c r="D67" s="51">
        <v>1</v>
      </c>
      <c r="E67" s="50">
        <f t="shared" ref="E67:E72" si="15">B67*C67</f>
        <v>10000</v>
      </c>
      <c r="F67" s="76">
        <f>E67</f>
        <v>10000</v>
      </c>
      <c r="G67" s="126">
        <f t="shared" ref="G67:G72" si="16">C67</f>
        <v>2</v>
      </c>
      <c r="H67" s="182"/>
      <c r="J67" s="182">
        <f t="shared" ref="J67:J76" si="17">(G67*B67*D67)</f>
        <v>10000</v>
      </c>
    </row>
    <row r="68" spans="1:11" x14ac:dyDescent="0.3">
      <c r="A68" s="47" t="s">
        <v>264</v>
      </c>
      <c r="B68" s="50">
        <v>5000</v>
      </c>
      <c r="C68" s="126">
        <v>26.59</v>
      </c>
      <c r="D68" s="51">
        <v>1</v>
      </c>
      <c r="E68" s="50">
        <f t="shared" si="15"/>
        <v>132950</v>
      </c>
      <c r="F68" s="76">
        <f t="shared" ref="F68:F75" si="18">E68</f>
        <v>132950</v>
      </c>
      <c r="G68" s="126">
        <f t="shared" si="16"/>
        <v>26.59</v>
      </c>
      <c r="H68" s="182"/>
      <c r="J68" s="182">
        <f t="shared" si="17"/>
        <v>132950</v>
      </c>
      <c r="K68" s="106"/>
    </row>
    <row r="69" spans="1:11" x14ac:dyDescent="0.3">
      <c r="A69" s="47" t="s">
        <v>185</v>
      </c>
      <c r="B69" s="50">
        <v>5000</v>
      </c>
      <c r="C69" s="162">
        <f>C10</f>
        <v>1</v>
      </c>
      <c r="D69" s="51">
        <v>1</v>
      </c>
      <c r="E69" s="45">
        <f>B69*C69</f>
        <v>5000</v>
      </c>
      <c r="F69" s="76">
        <f t="shared" si="18"/>
        <v>5000</v>
      </c>
      <c r="G69" s="126">
        <f t="shared" si="16"/>
        <v>1</v>
      </c>
      <c r="H69" s="182"/>
      <c r="J69" s="182">
        <f>(G69*B69*D69)</f>
        <v>5000</v>
      </c>
    </row>
    <row r="70" spans="1:11" x14ac:dyDescent="0.3">
      <c r="A70" s="47" t="s">
        <v>265</v>
      </c>
      <c r="B70" s="50">
        <v>5000</v>
      </c>
      <c r="C70" s="126">
        <v>8.4</v>
      </c>
      <c r="D70" s="51">
        <v>1</v>
      </c>
      <c r="E70" s="45">
        <f>B70*C70</f>
        <v>42000</v>
      </c>
      <c r="F70" s="76">
        <f t="shared" si="18"/>
        <v>42000</v>
      </c>
      <c r="G70" s="126">
        <f>C70</f>
        <v>8.4</v>
      </c>
      <c r="H70" s="182"/>
      <c r="J70" s="182">
        <f t="shared" si="17"/>
        <v>42000</v>
      </c>
    </row>
    <row r="71" spans="1:11" x14ac:dyDescent="0.3">
      <c r="A71" s="47" t="s">
        <v>266</v>
      </c>
      <c r="B71" s="50">
        <v>5000</v>
      </c>
      <c r="C71" s="126">
        <v>1.45</v>
      </c>
      <c r="D71" s="51">
        <v>1</v>
      </c>
      <c r="E71" s="45">
        <f t="shared" si="15"/>
        <v>7250</v>
      </c>
      <c r="F71" s="76">
        <f t="shared" si="18"/>
        <v>7250</v>
      </c>
      <c r="G71" s="126">
        <f t="shared" si="16"/>
        <v>1.45</v>
      </c>
      <c r="H71" s="182"/>
      <c r="J71" s="182">
        <f t="shared" si="17"/>
        <v>7250</v>
      </c>
    </row>
    <row r="72" spans="1:11" x14ac:dyDescent="0.3">
      <c r="A72" s="47" t="s">
        <v>186</v>
      </c>
      <c r="B72" s="45">
        <v>700</v>
      </c>
      <c r="C72" s="126">
        <f>SUM(C67:C71)+C78</f>
        <v>39.440000000000005</v>
      </c>
      <c r="D72" s="51">
        <v>1</v>
      </c>
      <c r="E72" s="45">
        <f t="shared" si="15"/>
        <v>27608.000000000004</v>
      </c>
      <c r="F72" s="76">
        <f t="shared" si="18"/>
        <v>27608.000000000004</v>
      </c>
      <c r="G72" s="126">
        <f t="shared" si="16"/>
        <v>39.440000000000005</v>
      </c>
      <c r="H72" s="182"/>
      <c r="J72" s="182">
        <f t="shared" si="17"/>
        <v>27608.000000000004</v>
      </c>
    </row>
    <row r="73" spans="1:11" s="106" customFormat="1" x14ac:dyDescent="0.3">
      <c r="A73" s="47" t="s">
        <v>279</v>
      </c>
      <c r="B73" s="45">
        <v>3500</v>
      </c>
      <c r="C73" s="126">
        <f>60.06+7</f>
        <v>67.06</v>
      </c>
      <c r="D73" s="51">
        <v>1</v>
      </c>
      <c r="E73" s="45">
        <f>B73*C73</f>
        <v>234710</v>
      </c>
      <c r="F73" s="76">
        <f t="shared" si="18"/>
        <v>234710</v>
      </c>
      <c r="G73" s="126">
        <f>C73</f>
        <v>67.06</v>
      </c>
      <c r="H73" s="182"/>
      <c r="I73" s="291"/>
      <c r="J73" s="182">
        <f t="shared" si="17"/>
        <v>234710</v>
      </c>
    </row>
    <row r="74" spans="1:11" x14ac:dyDescent="0.3">
      <c r="A74" s="47" t="s">
        <v>232</v>
      </c>
      <c r="B74" s="45">
        <v>1700</v>
      </c>
      <c r="C74" s="202">
        <v>15</v>
      </c>
      <c r="D74" s="51">
        <v>1</v>
      </c>
      <c r="E74" s="45">
        <f>B74*C74</f>
        <v>25500</v>
      </c>
      <c r="F74" s="76">
        <f t="shared" si="18"/>
        <v>25500</v>
      </c>
      <c r="G74" s="126">
        <f>C74</f>
        <v>15</v>
      </c>
      <c r="H74" s="182"/>
      <c r="J74" s="182">
        <f t="shared" si="17"/>
        <v>25500</v>
      </c>
    </row>
    <row r="75" spans="1:11" x14ac:dyDescent="0.3">
      <c r="A75" s="47" t="s">
        <v>267</v>
      </c>
      <c r="B75" s="45">
        <v>1200</v>
      </c>
      <c r="C75" s="126">
        <v>8.6999999999999993</v>
      </c>
      <c r="D75" s="51">
        <v>1</v>
      </c>
      <c r="E75" s="45">
        <f>B75*C75</f>
        <v>10440</v>
      </c>
      <c r="F75" s="76">
        <f t="shared" si="18"/>
        <v>10440</v>
      </c>
      <c r="G75" s="126">
        <f>C75</f>
        <v>8.6999999999999993</v>
      </c>
      <c r="H75" s="182"/>
      <c r="J75" s="182">
        <f t="shared" si="17"/>
        <v>10440</v>
      </c>
    </row>
    <row r="76" spans="1:11" x14ac:dyDescent="0.3">
      <c r="A76" s="47" t="s">
        <v>276</v>
      </c>
      <c r="B76" s="45">
        <v>4000</v>
      </c>
      <c r="C76" s="375">
        <v>2.9</v>
      </c>
      <c r="D76" s="51">
        <v>1</v>
      </c>
      <c r="E76" s="45">
        <f>B76*C76</f>
        <v>11600</v>
      </c>
      <c r="F76" s="76">
        <f>E76</f>
        <v>11600</v>
      </c>
      <c r="G76" s="126">
        <f>C76</f>
        <v>2.9</v>
      </c>
      <c r="H76" s="184"/>
      <c r="I76" s="292"/>
      <c r="J76" s="182">
        <f t="shared" si="17"/>
        <v>11600</v>
      </c>
    </row>
    <row r="77" spans="1:11" x14ac:dyDescent="0.3">
      <c r="A77" s="45" t="s">
        <v>280</v>
      </c>
      <c r="B77" s="45">
        <v>15000</v>
      </c>
      <c r="C77" s="133">
        <v>1</v>
      </c>
      <c r="D77" s="51">
        <v>1</v>
      </c>
      <c r="E77" s="45">
        <f>B77*C77</f>
        <v>15000</v>
      </c>
      <c r="F77" s="76">
        <f>E77</f>
        <v>15000</v>
      </c>
      <c r="G77" s="133">
        <f>C77</f>
        <v>1</v>
      </c>
      <c r="H77" s="184"/>
      <c r="I77" s="292"/>
      <c r="J77" s="182">
        <f>(G77*B77*D77)</f>
        <v>15000</v>
      </c>
    </row>
    <row r="78" spans="1:11" x14ac:dyDescent="0.3">
      <c r="A78" s="45"/>
      <c r="B78" s="48"/>
      <c r="C78" s="202"/>
      <c r="D78" s="155"/>
      <c r="E78" s="45"/>
      <c r="F78" s="76"/>
      <c r="G78" s="133"/>
      <c r="H78" s="184"/>
      <c r="I78" s="292"/>
      <c r="J78" s="182"/>
    </row>
    <row r="79" spans="1:11" hidden="1" outlineLevel="1" x14ac:dyDescent="0.3">
      <c r="A79" s="147"/>
      <c r="B79" s="48"/>
      <c r="C79" s="195"/>
      <c r="D79" s="155"/>
      <c r="E79" s="45">
        <f t="shared" ref="E79:E85" si="19">B79*C79</f>
        <v>0</v>
      </c>
      <c r="F79" s="76">
        <f t="shared" ref="F79:F85" si="20">E79</f>
        <v>0</v>
      </c>
      <c r="G79" s="133">
        <f t="shared" ref="G79:G85" si="21">C79</f>
        <v>0</v>
      </c>
      <c r="H79" s="184"/>
      <c r="I79" s="292"/>
      <c r="J79" s="182">
        <f t="shared" ref="J79:J85" si="22">(G79*B79*D79)</f>
        <v>0</v>
      </c>
    </row>
    <row r="80" spans="1:11" hidden="1" outlineLevel="1" x14ac:dyDescent="0.3">
      <c r="A80" s="147"/>
      <c r="B80" s="48"/>
      <c r="C80" s="195"/>
      <c r="D80" s="155"/>
      <c r="E80" s="45">
        <f t="shared" si="19"/>
        <v>0</v>
      </c>
      <c r="F80" s="76">
        <f t="shared" si="20"/>
        <v>0</v>
      </c>
      <c r="G80" s="133">
        <f t="shared" si="21"/>
        <v>0</v>
      </c>
      <c r="H80" s="184"/>
      <c r="I80" s="292"/>
      <c r="J80" s="182">
        <f t="shared" si="22"/>
        <v>0</v>
      </c>
    </row>
    <row r="81" spans="1:10" hidden="1" outlineLevel="1" x14ac:dyDescent="0.3">
      <c r="A81" s="147"/>
      <c r="B81" s="48"/>
      <c r="C81" s="195"/>
      <c r="D81" s="155"/>
      <c r="E81" s="45">
        <f t="shared" si="19"/>
        <v>0</v>
      </c>
      <c r="F81" s="76">
        <f t="shared" si="20"/>
        <v>0</v>
      </c>
      <c r="G81" s="133">
        <f t="shared" si="21"/>
        <v>0</v>
      </c>
      <c r="H81" s="184"/>
      <c r="I81" s="292"/>
      <c r="J81" s="182">
        <f t="shared" si="22"/>
        <v>0</v>
      </c>
    </row>
    <row r="82" spans="1:10" hidden="1" outlineLevel="1" x14ac:dyDescent="0.3">
      <c r="A82" s="147"/>
      <c r="B82" s="48"/>
      <c r="C82" s="195"/>
      <c r="D82" s="155"/>
      <c r="E82" s="45">
        <f t="shared" si="19"/>
        <v>0</v>
      </c>
      <c r="F82" s="76">
        <f t="shared" si="20"/>
        <v>0</v>
      </c>
      <c r="G82" s="133">
        <f t="shared" si="21"/>
        <v>0</v>
      </c>
      <c r="H82" s="184"/>
      <c r="I82" s="292"/>
      <c r="J82" s="182">
        <f t="shared" si="22"/>
        <v>0</v>
      </c>
    </row>
    <row r="83" spans="1:10" hidden="1" outlineLevel="1" x14ac:dyDescent="0.3">
      <c r="A83" s="147"/>
      <c r="B83" s="48"/>
      <c r="C83" s="195"/>
      <c r="D83" s="155"/>
      <c r="E83" s="45">
        <f t="shared" si="19"/>
        <v>0</v>
      </c>
      <c r="F83" s="76">
        <f t="shared" si="20"/>
        <v>0</v>
      </c>
      <c r="G83" s="133">
        <f t="shared" si="21"/>
        <v>0</v>
      </c>
      <c r="H83" s="184"/>
      <c r="I83" s="292"/>
      <c r="J83" s="182">
        <f t="shared" si="22"/>
        <v>0</v>
      </c>
    </row>
    <row r="84" spans="1:10" hidden="1" outlineLevel="1" x14ac:dyDescent="0.3">
      <c r="B84" s="48"/>
      <c r="C84" s="195"/>
      <c r="D84" s="155"/>
      <c r="E84" s="45">
        <f t="shared" si="19"/>
        <v>0</v>
      </c>
      <c r="F84" s="76">
        <f t="shared" si="20"/>
        <v>0</v>
      </c>
      <c r="G84" s="133">
        <f t="shared" si="21"/>
        <v>0</v>
      </c>
      <c r="H84" s="184"/>
      <c r="I84" s="292"/>
      <c r="J84" s="182">
        <f t="shared" si="22"/>
        <v>0</v>
      </c>
    </row>
    <row r="85" spans="1:10" hidden="1" outlineLevel="1" x14ac:dyDescent="0.3">
      <c r="B85" s="48"/>
      <c r="C85" s="195"/>
      <c r="D85" s="155"/>
      <c r="E85" s="45">
        <f t="shared" si="19"/>
        <v>0</v>
      </c>
      <c r="F85" s="76">
        <f t="shared" si="20"/>
        <v>0</v>
      </c>
      <c r="G85" s="133">
        <f t="shared" si="21"/>
        <v>0</v>
      </c>
      <c r="H85" s="184"/>
      <c r="I85" s="292"/>
      <c r="J85" s="182">
        <f t="shared" si="22"/>
        <v>0</v>
      </c>
    </row>
    <row r="86" spans="1:10" ht="199.2" collapsed="1" thickBot="1" x14ac:dyDescent="0.55000000000000004">
      <c r="A86" s="213" t="s">
        <v>170</v>
      </c>
      <c r="B86" s="45" t="s">
        <v>1</v>
      </c>
      <c r="C86" s="193" t="s">
        <v>2</v>
      </c>
      <c r="D86" s="156" t="s">
        <v>6</v>
      </c>
      <c r="E86" s="12" t="s">
        <v>3</v>
      </c>
      <c r="F86" s="178" t="s">
        <v>183</v>
      </c>
      <c r="G86" s="109" t="s">
        <v>155</v>
      </c>
    </row>
    <row r="87" spans="1:10" ht="21.6" thickBot="1" x14ac:dyDescent="0.35">
      <c r="A87" s="88">
        <f>SUM(E88:E100)</f>
        <v>317806.60000000003</v>
      </c>
      <c r="B87" s="89" t="s">
        <v>4</v>
      </c>
      <c r="C87" s="196" t="s">
        <v>5</v>
      </c>
      <c r="D87" s="89"/>
      <c r="E87" s="90">
        <f>SUM(E88:E94)</f>
        <v>317806.60000000003</v>
      </c>
      <c r="F87" s="230">
        <f>SUM(F88:F97)</f>
        <v>317806.60000000003</v>
      </c>
      <c r="G87" s="111" t="s">
        <v>156</v>
      </c>
      <c r="H87" s="181">
        <f>SUM(H88:H96)</f>
        <v>47075</v>
      </c>
    </row>
    <row r="88" spans="1:10" x14ac:dyDescent="0.3">
      <c r="A88" s="47" t="s">
        <v>229</v>
      </c>
      <c r="B88" s="45">
        <v>120</v>
      </c>
      <c r="C88" s="126">
        <f>C92</f>
        <v>345.11</v>
      </c>
      <c r="D88" s="94">
        <v>1</v>
      </c>
      <c r="E88" s="45">
        <f t="shared" ref="E88:E93" si="23">B88*C88*D88</f>
        <v>41413.200000000004</v>
      </c>
      <c r="F88" s="76">
        <f t="shared" ref="F88:F94" si="24">E88</f>
        <v>41413.200000000004</v>
      </c>
      <c r="G88" s="126">
        <f t="shared" ref="G88:G94" si="25">C88</f>
        <v>345.11</v>
      </c>
      <c r="H88" s="182"/>
      <c r="J88" s="182">
        <f t="shared" ref="J88:J94" si="26">(G88*B88*D88)</f>
        <v>41413.200000000004</v>
      </c>
    </row>
    <row r="89" spans="1:10" s="106" customFormat="1" x14ac:dyDescent="0.3">
      <c r="A89" s="47" t="s">
        <v>286</v>
      </c>
      <c r="B89" s="45">
        <v>350</v>
      </c>
      <c r="C89" s="126">
        <v>47.17</v>
      </c>
      <c r="D89" s="363">
        <v>2</v>
      </c>
      <c r="E89" s="45">
        <f t="shared" si="23"/>
        <v>33019</v>
      </c>
      <c r="F89" s="76">
        <f t="shared" si="24"/>
        <v>33019</v>
      </c>
      <c r="G89" s="126">
        <v>67.25</v>
      </c>
      <c r="H89" s="441">
        <f>(G89*B89*D89)</f>
        <v>47075</v>
      </c>
      <c r="I89" s="291"/>
    </row>
    <row r="90" spans="1:10" s="106" customFormat="1" x14ac:dyDescent="0.3">
      <c r="A90" s="47" t="s">
        <v>285</v>
      </c>
      <c r="B90" s="45">
        <v>350</v>
      </c>
      <c r="C90" s="126">
        <v>34.9</v>
      </c>
      <c r="D90" s="363">
        <v>3</v>
      </c>
      <c r="E90" s="45">
        <f t="shared" si="23"/>
        <v>36645</v>
      </c>
      <c r="F90" s="76">
        <f>E90</f>
        <v>36645</v>
      </c>
      <c r="G90" s="126">
        <f>C90</f>
        <v>34.9</v>
      </c>
      <c r="H90" s="182"/>
      <c r="I90" s="291"/>
      <c r="J90" s="182">
        <f>(G90*B90*D90)</f>
        <v>36645</v>
      </c>
    </row>
    <row r="91" spans="1:10" x14ac:dyDescent="0.3">
      <c r="A91" s="47" t="s">
        <v>172</v>
      </c>
      <c r="B91" s="45">
        <v>80</v>
      </c>
      <c r="C91" s="126">
        <f>SUM(C89:C90)</f>
        <v>82.07</v>
      </c>
      <c r="D91" s="94">
        <v>1</v>
      </c>
      <c r="E91" s="45">
        <f t="shared" si="23"/>
        <v>6565.5999999999995</v>
      </c>
      <c r="F91" s="76">
        <f t="shared" si="24"/>
        <v>6565.5999999999995</v>
      </c>
      <c r="G91" s="126">
        <f t="shared" si="25"/>
        <v>82.07</v>
      </c>
      <c r="H91" s="182"/>
      <c r="J91" s="182">
        <f t="shared" si="26"/>
        <v>6565.5999999999995</v>
      </c>
    </row>
    <row r="92" spans="1:10" x14ac:dyDescent="0.3">
      <c r="A92" s="47" t="s">
        <v>99</v>
      </c>
      <c r="B92" s="45">
        <v>230</v>
      </c>
      <c r="C92" s="375">
        <f>B96-B100</f>
        <v>345.11</v>
      </c>
      <c r="D92" s="363">
        <v>2</v>
      </c>
      <c r="E92" s="45">
        <f t="shared" si="23"/>
        <v>158750.6</v>
      </c>
      <c r="F92" s="76">
        <f t="shared" si="24"/>
        <v>158750.6</v>
      </c>
      <c r="G92" s="126">
        <f t="shared" si="25"/>
        <v>345.11</v>
      </c>
      <c r="H92" s="182"/>
      <c r="J92" s="182">
        <f t="shared" si="26"/>
        <v>158750.6</v>
      </c>
    </row>
    <row r="93" spans="1:10" ht="30" x14ac:dyDescent="0.3">
      <c r="A93" s="47" t="s">
        <v>173</v>
      </c>
      <c r="B93" s="45">
        <v>120</v>
      </c>
      <c r="C93" s="126">
        <f>C92</f>
        <v>345.11</v>
      </c>
      <c r="D93" s="94">
        <v>1</v>
      </c>
      <c r="E93" s="45">
        <f t="shared" si="23"/>
        <v>41413.200000000004</v>
      </c>
      <c r="F93" s="76">
        <f t="shared" si="24"/>
        <v>41413.200000000004</v>
      </c>
      <c r="G93" s="126">
        <f t="shared" si="25"/>
        <v>345.11</v>
      </c>
      <c r="H93" s="182"/>
      <c r="J93" s="182">
        <f t="shared" si="26"/>
        <v>41413.200000000004</v>
      </c>
    </row>
    <row r="94" spans="1:10" x14ac:dyDescent="0.3">
      <c r="A94" s="47"/>
      <c r="B94" s="45"/>
      <c r="C94" s="219"/>
      <c r="D94" s="363">
        <v>3</v>
      </c>
      <c r="E94" s="45">
        <f>B94*C94</f>
        <v>0</v>
      </c>
      <c r="F94" s="76">
        <f t="shared" si="24"/>
        <v>0</v>
      </c>
      <c r="G94" s="219">
        <f t="shared" si="25"/>
        <v>0</v>
      </c>
      <c r="H94" s="182"/>
      <c r="J94" s="182">
        <f t="shared" si="26"/>
        <v>0</v>
      </c>
    </row>
    <row r="95" spans="1:10" x14ac:dyDescent="0.3">
      <c r="A95" s="47"/>
      <c r="B95" s="45"/>
      <c r="C95" s="219"/>
      <c r="D95" s="51"/>
      <c r="E95" s="45"/>
      <c r="F95" s="76"/>
      <c r="G95" s="219"/>
      <c r="H95" s="182"/>
      <c r="J95" s="182"/>
    </row>
    <row r="96" spans="1:10" x14ac:dyDescent="0.3">
      <c r="A96" s="147"/>
      <c r="B96" s="362">
        <f>SUM(B97:B105)</f>
        <v>416.54</v>
      </c>
      <c r="C96" s="371"/>
      <c r="D96" s="147"/>
      <c r="E96" s="147"/>
      <c r="F96" s="147"/>
      <c r="G96" s="157"/>
      <c r="H96" s="182"/>
      <c r="J96" s="182"/>
    </row>
    <row r="97" spans="1:10" s="66" customFormat="1" x14ac:dyDescent="0.3">
      <c r="A97" s="158" t="s">
        <v>194</v>
      </c>
      <c r="B97" s="159">
        <v>82.5</v>
      </c>
      <c r="C97" s="370" t="s">
        <v>274</v>
      </c>
      <c r="D97" s="147"/>
      <c r="E97" s="147"/>
      <c r="F97" s="147"/>
      <c r="G97" s="157"/>
      <c r="H97" s="157"/>
      <c r="I97" s="291"/>
      <c r="J97" s="182"/>
    </row>
    <row r="98" spans="1:10" s="66" customFormat="1" x14ac:dyDescent="0.3">
      <c r="A98" s="158" t="s">
        <v>268</v>
      </c>
      <c r="B98" s="159">
        <v>64.81</v>
      </c>
      <c r="C98" s="197">
        <v>16.21</v>
      </c>
      <c r="D98" s="147"/>
      <c r="E98" s="147"/>
      <c r="F98" s="147"/>
      <c r="G98" s="157"/>
      <c r="H98" s="157"/>
      <c r="I98" s="292"/>
      <c r="J98" s="149"/>
    </row>
    <row r="99" spans="1:10" s="66" customFormat="1" x14ac:dyDescent="0.3">
      <c r="A99" s="158" t="s">
        <v>271</v>
      </c>
      <c r="B99" s="159">
        <v>49.29</v>
      </c>
      <c r="C99" s="197">
        <v>13.27</v>
      </c>
      <c r="D99" s="147"/>
      <c r="E99" s="147"/>
      <c r="F99" s="147"/>
      <c r="G99" s="157"/>
      <c r="H99" s="157"/>
      <c r="I99" s="293"/>
      <c r="J99" s="149"/>
    </row>
    <row r="100" spans="1:10" s="148" customFormat="1" x14ac:dyDescent="0.3">
      <c r="A100" s="158" t="s">
        <v>270</v>
      </c>
      <c r="B100" s="159">
        <v>71.430000000000007</v>
      </c>
      <c r="C100" s="197">
        <v>27.41</v>
      </c>
      <c r="D100" s="147"/>
      <c r="E100" s="147"/>
      <c r="F100" s="147"/>
      <c r="G100" s="157"/>
      <c r="H100" s="157"/>
      <c r="I100" s="293"/>
      <c r="J100" s="149"/>
    </row>
    <row r="101" spans="1:10" s="66" customFormat="1" ht="26.4" customHeight="1" x14ac:dyDescent="0.3">
      <c r="A101" s="158" t="s">
        <v>269</v>
      </c>
      <c r="B101" s="159">
        <v>37.1</v>
      </c>
      <c r="C101" s="197">
        <v>7.4</v>
      </c>
      <c r="D101" s="155"/>
      <c r="E101" s="48"/>
      <c r="F101" s="48"/>
      <c r="G101" s="157"/>
      <c r="H101" s="184"/>
      <c r="I101" s="293"/>
      <c r="J101" s="149"/>
    </row>
    <row r="102" spans="1:10" x14ac:dyDescent="0.3">
      <c r="A102" s="158" t="s">
        <v>272</v>
      </c>
      <c r="B102" s="159">
        <v>37.619999999999997</v>
      </c>
      <c r="C102" s="197">
        <v>6</v>
      </c>
      <c r="D102" s="155"/>
      <c r="E102" s="48"/>
      <c r="F102" s="48"/>
      <c r="G102" s="145"/>
      <c r="H102" s="182"/>
      <c r="I102" s="293"/>
      <c r="J102" s="149"/>
    </row>
    <row r="103" spans="1:10" x14ac:dyDescent="0.3">
      <c r="A103" s="158" t="s">
        <v>273</v>
      </c>
      <c r="B103" s="159">
        <v>55.5</v>
      </c>
      <c r="C103" s="197">
        <v>13.37</v>
      </c>
      <c r="D103" s="155"/>
      <c r="E103" s="48"/>
      <c r="F103" s="48"/>
      <c r="G103" s="145"/>
      <c r="H103" s="182"/>
      <c r="I103" s="292"/>
      <c r="J103" s="149"/>
    </row>
    <row r="104" spans="1:10" x14ac:dyDescent="0.3">
      <c r="A104" s="158" t="s">
        <v>253</v>
      </c>
      <c r="B104" s="159">
        <v>18.29</v>
      </c>
      <c r="C104" s="197">
        <v>6.42</v>
      </c>
      <c r="D104" s="155"/>
      <c r="E104" s="48"/>
      <c r="F104" s="48"/>
      <c r="G104" s="145"/>
      <c r="H104" s="182"/>
      <c r="I104" s="292"/>
      <c r="J104" s="149"/>
    </row>
    <row r="105" spans="1:10" x14ac:dyDescent="0.3">
      <c r="A105" s="158"/>
      <c r="B105" s="159"/>
      <c r="C105" s="197"/>
      <c r="D105" s="155"/>
      <c r="E105" s="48"/>
      <c r="F105" s="48"/>
      <c r="G105" s="145"/>
      <c r="H105" s="182"/>
      <c r="I105" s="292"/>
      <c r="J105" s="149"/>
    </row>
    <row r="106" spans="1:10" hidden="1" outlineLevel="1" x14ac:dyDescent="0.3">
      <c r="A106" s="47" t="s">
        <v>218</v>
      </c>
      <c r="B106" s="45">
        <v>1800</v>
      </c>
      <c r="C106" s="163"/>
      <c r="D106" s="94">
        <v>1</v>
      </c>
      <c r="E106" s="45">
        <f>B106*C106*D106</f>
        <v>0</v>
      </c>
      <c r="F106" s="77">
        <f>E106</f>
        <v>0</v>
      </c>
      <c r="G106" s="163">
        <f>C106</f>
        <v>0</v>
      </c>
      <c r="J106" s="182">
        <f>(G106*B106*D106)</f>
        <v>0</v>
      </c>
    </row>
    <row r="107" spans="1:10" s="106" customFormat="1" hidden="1" outlineLevel="1" x14ac:dyDescent="0.3">
      <c r="A107" s="47" t="s">
        <v>219</v>
      </c>
      <c r="B107" s="45">
        <v>3000</v>
      </c>
      <c r="C107" s="126"/>
      <c r="D107" s="94">
        <v>1</v>
      </c>
      <c r="E107" s="45">
        <f>B107*C107*D107</f>
        <v>0</v>
      </c>
      <c r="F107" s="76">
        <f>E107</f>
        <v>0</v>
      </c>
      <c r="G107" s="126">
        <f>C107</f>
        <v>0</v>
      </c>
      <c r="I107" s="291"/>
      <c r="J107" s="182">
        <f>(G107*B107*D107)</f>
        <v>0</v>
      </c>
    </row>
    <row r="108" spans="1:10" s="106" customFormat="1" hidden="1" outlineLevel="1" x14ac:dyDescent="0.3">
      <c r="A108" s="47" t="s">
        <v>208</v>
      </c>
      <c r="B108" s="45">
        <v>2600</v>
      </c>
      <c r="C108" s="126"/>
      <c r="D108" s="94">
        <v>1</v>
      </c>
      <c r="E108" s="45">
        <f>B108*C108*D108</f>
        <v>0</v>
      </c>
      <c r="F108" s="76">
        <f>E108</f>
        <v>0</v>
      </c>
      <c r="G108" s="126">
        <f>C108</f>
        <v>0</v>
      </c>
      <c r="I108" s="291"/>
      <c r="J108" s="182">
        <f>(G108*B108*D108)</f>
        <v>0</v>
      </c>
    </row>
    <row r="109" spans="1:10" ht="63.75" customHeight="1" collapsed="1" thickBot="1" x14ac:dyDescent="0.55000000000000004">
      <c r="A109" s="108" t="s">
        <v>11</v>
      </c>
      <c r="B109" s="21" t="s">
        <v>1</v>
      </c>
      <c r="C109" s="193" t="s">
        <v>2</v>
      </c>
      <c r="D109" s="21"/>
      <c r="E109" s="12" t="s">
        <v>3</v>
      </c>
      <c r="F109" s="178" t="s">
        <v>183</v>
      </c>
      <c r="G109" s="109" t="s">
        <v>155</v>
      </c>
    </row>
    <row r="110" spans="1:10" ht="21.6" thickBot="1" x14ac:dyDescent="0.35">
      <c r="A110" s="70">
        <f>SUM(E111:E118)</f>
        <v>195440</v>
      </c>
      <c r="B110" s="72" t="s">
        <v>4</v>
      </c>
      <c r="C110" s="192" t="s">
        <v>5</v>
      </c>
      <c r="D110" s="72"/>
      <c r="E110" s="73">
        <f>SUM(E111:E114)</f>
        <v>169340</v>
      </c>
      <c r="F110" s="110">
        <f>SUM(F111:F118)</f>
        <v>195440</v>
      </c>
      <c r="G110" s="111" t="s">
        <v>156</v>
      </c>
      <c r="H110" s="181">
        <f>SUM(H111:H118)</f>
        <v>26099.999999999996</v>
      </c>
    </row>
    <row r="111" spans="1:10" x14ac:dyDescent="0.3">
      <c r="A111" s="49" t="s">
        <v>88</v>
      </c>
      <c r="B111" s="50">
        <v>550</v>
      </c>
      <c r="C111" s="160"/>
      <c r="D111" s="51">
        <v>1</v>
      </c>
      <c r="E111" s="50">
        <f t="shared" ref="E111:E117" si="27">B111*C111</f>
        <v>0</v>
      </c>
      <c r="F111" s="76">
        <f t="shared" ref="F111:F116" si="28">E111</f>
        <v>0</v>
      </c>
      <c r="G111" s="160">
        <f t="shared" ref="G111:G117" si="29">C111</f>
        <v>0</v>
      </c>
      <c r="H111" s="182"/>
      <c r="J111" s="182">
        <f t="shared" ref="J111:J116" si="30">(G111*B111*D111)</f>
        <v>0</v>
      </c>
    </row>
    <row r="112" spans="1:10" x14ac:dyDescent="0.3">
      <c r="A112" s="47" t="s">
        <v>233</v>
      </c>
      <c r="B112" s="45">
        <v>1600</v>
      </c>
      <c r="C112" s="163">
        <f>6+(7*4.7)</f>
        <v>38.9</v>
      </c>
      <c r="D112" s="51">
        <v>1</v>
      </c>
      <c r="E112" s="45">
        <f t="shared" si="27"/>
        <v>62240</v>
      </c>
      <c r="F112" s="76">
        <f t="shared" si="28"/>
        <v>62240</v>
      </c>
      <c r="G112" s="163">
        <f t="shared" si="29"/>
        <v>38.9</v>
      </c>
      <c r="H112" s="182"/>
      <c r="J112" s="182">
        <f t="shared" si="30"/>
        <v>62240</v>
      </c>
    </row>
    <row r="113" spans="1:11" x14ac:dyDescent="0.3">
      <c r="A113" s="47" t="s">
        <v>254</v>
      </c>
      <c r="B113" s="45">
        <v>1600</v>
      </c>
      <c r="C113" s="202"/>
      <c r="D113" s="51">
        <v>1</v>
      </c>
      <c r="E113" s="45">
        <f>B113*C113</f>
        <v>0</v>
      </c>
      <c r="F113" s="76">
        <f t="shared" si="28"/>
        <v>0</v>
      </c>
      <c r="G113" s="202">
        <f>C113</f>
        <v>0</v>
      </c>
      <c r="H113" s="182"/>
      <c r="J113" s="182">
        <f t="shared" si="30"/>
        <v>0</v>
      </c>
    </row>
    <row r="114" spans="1:11" ht="30" x14ac:dyDescent="0.3">
      <c r="A114" s="47" t="s">
        <v>288</v>
      </c>
      <c r="B114" s="45">
        <v>3500</v>
      </c>
      <c r="C114" s="384">
        <f>4+(7*3.8)</f>
        <v>30.599999999999998</v>
      </c>
      <c r="D114" s="51">
        <v>1</v>
      </c>
      <c r="E114" s="45">
        <f t="shared" si="27"/>
        <v>107099.99999999999</v>
      </c>
      <c r="F114" s="76">
        <f t="shared" si="28"/>
        <v>107099.99999999999</v>
      </c>
      <c r="G114" s="162">
        <f t="shared" si="29"/>
        <v>30.599999999999998</v>
      </c>
      <c r="H114" s="182"/>
      <c r="J114" s="182">
        <f t="shared" si="30"/>
        <v>107099.99999999999</v>
      </c>
    </row>
    <row r="115" spans="1:11" s="66" customFormat="1" ht="30" x14ac:dyDescent="0.3">
      <c r="A115" s="47" t="s">
        <v>315</v>
      </c>
      <c r="B115" s="45">
        <v>3000</v>
      </c>
      <c r="C115" s="126">
        <f>C56</f>
        <v>8.6999999999999993</v>
      </c>
      <c r="D115" s="51">
        <v>1</v>
      </c>
      <c r="E115" s="45">
        <f t="shared" si="27"/>
        <v>26099.999999999996</v>
      </c>
      <c r="F115" s="76">
        <f t="shared" si="28"/>
        <v>26099.999999999996</v>
      </c>
      <c r="G115" s="126">
        <f t="shared" si="29"/>
        <v>8.6999999999999993</v>
      </c>
      <c r="H115" s="403">
        <f>(G115*B115*D115)</f>
        <v>26099.999999999996</v>
      </c>
      <c r="I115" s="291"/>
    </row>
    <row r="116" spans="1:11" s="66" customFormat="1" ht="30" x14ac:dyDescent="0.3">
      <c r="A116" s="47" t="s">
        <v>188</v>
      </c>
      <c r="B116" s="45">
        <v>5000</v>
      </c>
      <c r="C116" s="162"/>
      <c r="D116" s="51">
        <v>1</v>
      </c>
      <c r="E116" s="45">
        <f t="shared" si="27"/>
        <v>0</v>
      </c>
      <c r="F116" s="76">
        <f t="shared" si="28"/>
        <v>0</v>
      </c>
      <c r="G116" s="162">
        <f t="shared" si="29"/>
        <v>0</v>
      </c>
      <c r="H116" s="182"/>
      <c r="I116" s="291"/>
      <c r="J116" s="182">
        <f t="shared" si="30"/>
        <v>0</v>
      </c>
    </row>
    <row r="117" spans="1:11" s="66" customFormat="1" hidden="1" outlineLevel="1" x14ac:dyDescent="0.3">
      <c r="A117" s="47"/>
      <c r="B117" s="45"/>
      <c r="C117" s="162"/>
      <c r="D117" s="51">
        <v>1</v>
      </c>
      <c r="E117" s="45">
        <f t="shared" si="27"/>
        <v>0</v>
      </c>
      <c r="F117" s="76">
        <f>E117*0.85</f>
        <v>0</v>
      </c>
      <c r="G117" s="162">
        <f t="shared" si="29"/>
        <v>0</v>
      </c>
      <c r="H117" s="182"/>
      <c r="I117" s="291"/>
      <c r="J117" s="107"/>
    </row>
    <row r="118" spans="1:11" s="66" customFormat="1" hidden="1" outlineLevel="1" x14ac:dyDescent="0.3">
      <c r="A118" s="147"/>
      <c r="B118" s="48"/>
      <c r="C118" s="198"/>
      <c r="D118" s="155"/>
      <c r="E118" s="48"/>
      <c r="F118" s="48"/>
      <c r="G118" s="145"/>
      <c r="H118" s="186"/>
      <c r="I118" s="291"/>
      <c r="J118" s="182"/>
    </row>
    <row r="119" spans="1:11" s="66" customFormat="1" hidden="1" outlineLevel="1" x14ac:dyDescent="0.3">
      <c r="A119" s="152"/>
      <c r="C119" s="102"/>
      <c r="G119" s="102"/>
      <c r="H119" s="184"/>
      <c r="I119" s="291"/>
      <c r="J119" s="107"/>
    </row>
    <row r="120" spans="1:11" ht="81.599999999999994" customHeight="1" collapsed="1" thickBot="1" x14ac:dyDescent="0.55000000000000004">
      <c r="A120" s="108" t="s">
        <v>12</v>
      </c>
      <c r="B120" s="21" t="s">
        <v>1</v>
      </c>
      <c r="C120" s="193" t="s">
        <v>2</v>
      </c>
      <c r="D120" s="21"/>
      <c r="E120" s="12" t="s">
        <v>3</v>
      </c>
      <c r="F120" s="178" t="s">
        <v>189</v>
      </c>
      <c r="G120" s="109" t="s">
        <v>155</v>
      </c>
      <c r="I120" s="292"/>
      <c r="J120" s="149"/>
    </row>
    <row r="121" spans="1:11" ht="21.6" thickBot="1" x14ac:dyDescent="0.35">
      <c r="A121" s="70">
        <f>SUM(E122:E127)</f>
        <v>176000</v>
      </c>
      <c r="B121" s="72" t="s">
        <v>4</v>
      </c>
      <c r="C121" s="192" t="s">
        <v>5</v>
      </c>
      <c r="D121" s="72"/>
      <c r="E121" s="73">
        <f>SUM(E122:E128)</f>
        <v>176000</v>
      </c>
      <c r="F121" s="110">
        <f>SUM(F122:F128)</f>
        <v>176000</v>
      </c>
      <c r="G121" s="111" t="s">
        <v>156</v>
      </c>
      <c r="H121" s="181">
        <f>SUM(H122:H127)</f>
        <v>0</v>
      </c>
      <c r="I121" s="292"/>
      <c r="J121" s="149"/>
    </row>
    <row r="122" spans="1:11" ht="75.599999999999994" x14ac:dyDescent="0.3">
      <c r="A122" s="49" t="s">
        <v>226</v>
      </c>
      <c r="B122" s="50">
        <v>3000</v>
      </c>
      <c r="C122" s="150">
        <v>5</v>
      </c>
      <c r="D122" s="51">
        <v>1</v>
      </c>
      <c r="E122" s="50">
        <f t="shared" ref="E122:E127" si="31">B122*C122</f>
        <v>15000</v>
      </c>
      <c r="F122" s="76">
        <f t="shared" ref="F122:F127" si="32">E122</f>
        <v>15000</v>
      </c>
      <c r="G122" s="150">
        <f>C122</f>
        <v>5</v>
      </c>
      <c r="H122" s="182"/>
      <c r="J122" s="182">
        <f>(G122*B122*D122)</f>
        <v>15000</v>
      </c>
      <c r="K122" s="364"/>
    </row>
    <row r="123" spans="1:11" ht="75.599999999999994" x14ac:dyDescent="0.3">
      <c r="A123" s="47" t="s">
        <v>227</v>
      </c>
      <c r="B123" s="242">
        <v>1000</v>
      </c>
      <c r="C123" s="133">
        <v>30</v>
      </c>
      <c r="D123" s="46">
        <v>1</v>
      </c>
      <c r="E123" s="45">
        <f t="shared" si="31"/>
        <v>30000</v>
      </c>
      <c r="F123" s="76">
        <f t="shared" si="32"/>
        <v>30000</v>
      </c>
      <c r="G123" s="133">
        <f>C123</f>
        <v>30</v>
      </c>
      <c r="H123" s="182"/>
      <c r="J123" s="182">
        <f>(G123*B123*D123)</f>
        <v>30000</v>
      </c>
    </row>
    <row r="124" spans="1:11" ht="90" x14ac:dyDescent="0.3">
      <c r="A124" s="47" t="s">
        <v>249</v>
      </c>
      <c r="B124" s="45">
        <v>20000</v>
      </c>
      <c r="C124" s="361">
        <v>4</v>
      </c>
      <c r="D124" s="46"/>
      <c r="E124" s="45">
        <f t="shared" si="31"/>
        <v>80000</v>
      </c>
      <c r="F124" s="76">
        <f t="shared" si="32"/>
        <v>80000</v>
      </c>
      <c r="G124" s="361">
        <f>C124</f>
        <v>4</v>
      </c>
      <c r="H124" s="182"/>
      <c r="J124" s="182">
        <f>G124*B124</f>
        <v>80000</v>
      </c>
    </row>
    <row r="125" spans="1:11" ht="15" customHeight="1" x14ac:dyDescent="0.3">
      <c r="A125" s="47" t="s">
        <v>228</v>
      </c>
      <c r="B125" s="45">
        <v>9000</v>
      </c>
      <c r="C125" s="133">
        <v>1</v>
      </c>
      <c r="D125" s="46"/>
      <c r="E125" s="45">
        <f>B125*C125</f>
        <v>9000</v>
      </c>
      <c r="F125" s="76">
        <f t="shared" si="32"/>
        <v>9000</v>
      </c>
      <c r="G125" s="203"/>
      <c r="J125" s="182">
        <f>F125</f>
        <v>9000</v>
      </c>
    </row>
    <row r="126" spans="1:11" ht="15" customHeight="1" x14ac:dyDescent="0.3">
      <c r="A126" s="47" t="s">
        <v>282</v>
      </c>
      <c r="B126" s="242">
        <v>6000</v>
      </c>
      <c r="C126" s="133">
        <v>7</v>
      </c>
      <c r="D126" s="46"/>
      <c r="E126" s="45">
        <f>B126*C126</f>
        <v>42000</v>
      </c>
      <c r="F126" s="76">
        <f>E126</f>
        <v>42000</v>
      </c>
      <c r="G126" s="203"/>
      <c r="J126" s="182">
        <f>F126</f>
        <v>42000</v>
      </c>
    </row>
    <row r="127" spans="1:11" ht="15" hidden="1" customHeight="1" outlineLevel="1" x14ac:dyDescent="0.3">
      <c r="A127" s="47"/>
      <c r="B127" s="45">
        <v>0</v>
      </c>
      <c r="C127" s="199"/>
      <c r="D127" s="46"/>
      <c r="E127" s="45">
        <f t="shared" si="31"/>
        <v>0</v>
      </c>
      <c r="F127" s="77">
        <f t="shared" si="32"/>
        <v>0</v>
      </c>
      <c r="G127" s="144"/>
      <c r="H127" s="182">
        <f>F127</f>
        <v>0</v>
      </c>
      <c r="J127" s="182">
        <f>(G127*B127*D127)</f>
        <v>0</v>
      </c>
    </row>
    <row r="128" spans="1:11" hidden="1" outlineLevel="1" x14ac:dyDescent="0.3"/>
    <row r="129" spans="1:11" ht="63.75" customHeight="1" collapsed="1" thickBot="1" x14ac:dyDescent="0.55000000000000004">
      <c r="A129" s="108" t="s">
        <v>13</v>
      </c>
      <c r="B129" s="21" t="s">
        <v>1</v>
      </c>
      <c r="C129" s="193" t="s">
        <v>2</v>
      </c>
      <c r="D129" s="21"/>
      <c r="E129" s="12" t="s">
        <v>3</v>
      </c>
      <c r="F129" s="178" t="s">
        <v>189</v>
      </c>
      <c r="G129" s="109" t="s">
        <v>155</v>
      </c>
    </row>
    <row r="130" spans="1:11" ht="21.6" thickBot="1" x14ac:dyDescent="0.35">
      <c r="A130" s="70">
        <f>SUM(E131:E132)</f>
        <v>0</v>
      </c>
      <c r="B130" s="72" t="s">
        <v>4</v>
      </c>
      <c r="C130" s="192" t="s">
        <v>5</v>
      </c>
      <c r="D130" s="72"/>
      <c r="E130" s="73">
        <f>SUM(E131:E132)</f>
        <v>0</v>
      </c>
      <c r="F130" s="110">
        <f>SUM(F131:F132)</f>
        <v>0</v>
      </c>
      <c r="G130" s="111" t="s">
        <v>156</v>
      </c>
      <c r="H130" s="181">
        <f>SUM(H131:H132)</f>
        <v>0</v>
      </c>
    </row>
    <row r="131" spans="1:11" ht="45" hidden="1" outlineLevel="1" x14ac:dyDescent="0.3">
      <c r="A131" s="49" t="s">
        <v>224</v>
      </c>
      <c r="B131" s="50">
        <v>13000</v>
      </c>
      <c r="C131" s="160"/>
      <c r="D131" s="51">
        <v>1</v>
      </c>
      <c r="E131" s="50">
        <f>B131*C131</f>
        <v>0</v>
      </c>
      <c r="F131" s="76">
        <f>E131</f>
        <v>0</v>
      </c>
      <c r="G131" s="160">
        <f>C131</f>
        <v>0</v>
      </c>
      <c r="H131" s="182"/>
      <c r="J131" s="182">
        <f>(G131*B131*D131)</f>
        <v>0</v>
      </c>
    </row>
    <row r="132" spans="1:11" ht="49.2" hidden="1" customHeight="1" outlineLevel="1" x14ac:dyDescent="0.3">
      <c r="A132" s="47" t="s">
        <v>95</v>
      </c>
      <c r="B132" s="45"/>
      <c r="C132" s="133"/>
      <c r="D132" s="51">
        <v>1</v>
      </c>
      <c r="E132" s="50">
        <f>B132*C132</f>
        <v>0</v>
      </c>
      <c r="F132" s="76">
        <f>E132*0.85</f>
        <v>0</v>
      </c>
      <c r="G132" s="133">
        <f>C132</f>
        <v>0</v>
      </c>
      <c r="H132" s="182">
        <f>(G132*B132*D132)*0.85</f>
        <v>0</v>
      </c>
    </row>
    <row r="133" spans="1:11" ht="87" customHeight="1" collapsed="1" thickBot="1" x14ac:dyDescent="0.55000000000000004">
      <c r="A133" s="108" t="s">
        <v>119</v>
      </c>
      <c r="B133" s="21" t="s">
        <v>1</v>
      </c>
      <c r="C133" s="193" t="s">
        <v>2</v>
      </c>
      <c r="D133" s="21"/>
      <c r="E133" s="12" t="s">
        <v>3</v>
      </c>
      <c r="F133" s="178" t="s">
        <v>189</v>
      </c>
      <c r="G133" s="109" t="s">
        <v>155</v>
      </c>
    </row>
    <row r="134" spans="1:11" ht="21.6" thickBot="1" x14ac:dyDescent="0.35">
      <c r="A134" s="70">
        <f>SUM(E135:E138)</f>
        <v>21000</v>
      </c>
      <c r="B134" s="72" t="s">
        <v>4</v>
      </c>
      <c r="C134" s="192" t="s">
        <v>5</v>
      </c>
      <c r="D134" s="72"/>
      <c r="E134" s="73">
        <f>SUM(E135:E135)</f>
        <v>8000</v>
      </c>
      <c r="F134" s="110">
        <f>SUM(F135:F136)</f>
        <v>13000</v>
      </c>
      <c r="G134" s="111" t="s">
        <v>156</v>
      </c>
      <c r="H134" s="181">
        <f>SUM(H135:H138)</f>
        <v>0</v>
      </c>
    </row>
    <row r="135" spans="1:11" ht="30" x14ac:dyDescent="0.3">
      <c r="A135" s="47" t="s">
        <v>300</v>
      </c>
      <c r="B135" s="45">
        <v>8000</v>
      </c>
      <c r="C135" s="203">
        <v>1</v>
      </c>
      <c r="D135" s="51">
        <v>1</v>
      </c>
      <c r="E135" s="50">
        <f>B135*C135</f>
        <v>8000</v>
      </c>
      <c r="F135" s="76">
        <f>E135</f>
        <v>8000</v>
      </c>
      <c r="G135" s="150">
        <f>C135</f>
        <v>1</v>
      </c>
      <c r="H135" s="182"/>
      <c r="J135" s="182">
        <f>(G135*B135*D135)</f>
        <v>8000</v>
      </c>
    </row>
    <row r="136" spans="1:11" ht="30" x14ac:dyDescent="0.3">
      <c r="A136" s="47" t="s">
        <v>122</v>
      </c>
      <c r="B136" s="45">
        <v>5000</v>
      </c>
      <c r="C136" s="133">
        <v>1</v>
      </c>
      <c r="D136" s="46">
        <v>1</v>
      </c>
      <c r="E136" s="45">
        <f>B136*C136</f>
        <v>5000</v>
      </c>
      <c r="F136" s="76">
        <f>E136</f>
        <v>5000</v>
      </c>
      <c r="G136" s="150">
        <f>C136</f>
        <v>1</v>
      </c>
      <c r="H136" s="182"/>
      <c r="J136" s="182">
        <f>(G136*B136*D136)</f>
        <v>5000</v>
      </c>
    </row>
    <row r="137" spans="1:11" ht="30" hidden="1" outlineLevel="1" x14ac:dyDescent="0.3">
      <c r="A137" s="47" t="s">
        <v>248</v>
      </c>
      <c r="B137" s="45">
        <v>8000</v>
      </c>
      <c r="C137" s="203">
        <v>1</v>
      </c>
      <c r="D137" s="46">
        <v>1</v>
      </c>
      <c r="E137" s="45">
        <f>B137*C137</f>
        <v>8000</v>
      </c>
      <c r="F137" s="76">
        <f>E137*0.85</f>
        <v>6800</v>
      </c>
      <c r="G137" s="144"/>
      <c r="H137" s="182">
        <f>(G137*B137*D137)*0.85</f>
        <v>0</v>
      </c>
    </row>
    <row r="138" spans="1:11" hidden="1" outlineLevel="1" x14ac:dyDescent="0.3">
      <c r="A138" s="47"/>
      <c r="B138" s="45">
        <v>0</v>
      </c>
      <c r="C138" s="199">
        <v>0</v>
      </c>
      <c r="D138" s="46">
        <v>1</v>
      </c>
      <c r="E138" s="45">
        <f>B138*C138</f>
        <v>0</v>
      </c>
      <c r="F138" s="76">
        <f>E138*0.85</f>
        <v>0</v>
      </c>
      <c r="G138" s="144"/>
      <c r="H138" s="182">
        <f>(G138*B138*D138)*0.85</f>
        <v>0</v>
      </c>
    </row>
    <row r="139" spans="1:11" hidden="1" outlineLevel="1" collapsed="1" x14ac:dyDescent="0.3"/>
    <row r="140" spans="1:11" ht="83.4" customHeight="1" collapsed="1" thickBot="1" x14ac:dyDescent="0.55000000000000004">
      <c r="A140" s="108" t="s">
        <v>25</v>
      </c>
      <c r="B140" s="21" t="s">
        <v>1</v>
      </c>
      <c r="C140" s="193" t="s">
        <v>2</v>
      </c>
      <c r="D140" s="21"/>
      <c r="E140" s="12" t="s">
        <v>3</v>
      </c>
      <c r="F140" s="178" t="s">
        <v>189</v>
      </c>
      <c r="G140" s="109" t="s">
        <v>155</v>
      </c>
      <c r="J140" s="182"/>
    </row>
    <row r="141" spans="1:11" ht="21.6" thickBot="1" x14ac:dyDescent="0.35">
      <c r="A141" s="70">
        <f>SUM(E142:E145)</f>
        <v>200602.4474074074</v>
      </c>
      <c r="B141" s="72" t="s">
        <v>4</v>
      </c>
      <c r="C141" s="192" t="s">
        <v>5</v>
      </c>
      <c r="D141" s="72"/>
      <c r="E141" s="73">
        <f>SUM(E142:E144)</f>
        <v>200602.4474074074</v>
      </c>
      <c r="F141" s="110">
        <f>SUM(F142:F143)</f>
        <v>200602.4474074074</v>
      </c>
      <c r="G141" s="111" t="s">
        <v>156</v>
      </c>
      <c r="H141" s="181">
        <f>SUM(H142:H145)</f>
        <v>214000</v>
      </c>
    </row>
    <row r="142" spans="1:11" ht="31.2" x14ac:dyDescent="0.3">
      <c r="A142" s="49" t="s">
        <v>247</v>
      </c>
      <c r="B142" s="50">
        <v>8000</v>
      </c>
      <c r="C142" s="386">
        <f>P26</f>
        <v>21.325305925925925</v>
      </c>
      <c r="D142" s="51">
        <v>1</v>
      </c>
      <c r="E142" s="50">
        <f>B142*C142</f>
        <v>170602.4474074074</v>
      </c>
      <c r="F142" s="76">
        <f>E142</f>
        <v>170602.4474074074</v>
      </c>
      <c r="G142" s="421">
        <f>16+5+2</f>
        <v>23</v>
      </c>
      <c r="H142" s="182">
        <f>(G142*B142*D142)</f>
        <v>184000</v>
      </c>
      <c r="J142" s="44"/>
      <c r="K142" s="106"/>
    </row>
    <row r="143" spans="1:11" x14ac:dyDescent="0.3">
      <c r="A143" s="47" t="s">
        <v>89</v>
      </c>
      <c r="B143" s="45">
        <v>30000</v>
      </c>
      <c r="C143" s="133">
        <v>1</v>
      </c>
      <c r="D143" s="46">
        <v>1</v>
      </c>
      <c r="E143" s="45">
        <f>B143*C143</f>
        <v>30000</v>
      </c>
      <c r="F143" s="76">
        <f>E143</f>
        <v>30000</v>
      </c>
      <c r="G143" s="133">
        <f>C143</f>
        <v>1</v>
      </c>
      <c r="H143" s="182">
        <f>(G143*B143*D143)</f>
        <v>30000</v>
      </c>
      <c r="J143" s="44"/>
    </row>
    <row r="144" spans="1:11" hidden="1" outlineLevel="1" x14ac:dyDescent="0.3">
      <c r="A144" s="47"/>
      <c r="B144" s="45">
        <v>0</v>
      </c>
      <c r="C144" s="200">
        <v>0</v>
      </c>
      <c r="D144" s="46"/>
      <c r="E144" s="45">
        <f>B144*C144</f>
        <v>0</v>
      </c>
      <c r="F144" s="76">
        <f>E144</f>
        <v>0</v>
      </c>
      <c r="G144" s="144"/>
      <c r="H144" s="182">
        <f>(G144*B144*D144)*0.95</f>
        <v>0</v>
      </c>
    </row>
    <row r="145" spans="1:11" hidden="1" outlineLevel="1" x14ac:dyDescent="0.3">
      <c r="A145" s="47"/>
      <c r="B145" s="45">
        <v>0</v>
      </c>
      <c r="C145" s="200">
        <v>0</v>
      </c>
      <c r="D145" s="46"/>
      <c r="E145" s="45">
        <f>B145*C145</f>
        <v>0</v>
      </c>
      <c r="F145" s="76">
        <f>E145</f>
        <v>0</v>
      </c>
      <c r="G145" s="144"/>
      <c r="H145" s="182">
        <f>(G145*B145*D145)*0.95</f>
        <v>0</v>
      </c>
    </row>
    <row r="146" spans="1:11" hidden="1" outlineLevel="1" x14ac:dyDescent="0.3">
      <c r="F146" s="76">
        <f>E146</f>
        <v>0</v>
      </c>
      <c r="H146" s="182">
        <f>(G146*B146*D146)*0.95</f>
        <v>0</v>
      </c>
    </row>
    <row r="147" spans="1:11" ht="63.75" customHeight="1" collapsed="1" thickBot="1" x14ac:dyDescent="0.55000000000000004">
      <c r="A147" s="108" t="s">
        <v>14</v>
      </c>
      <c r="B147" s="21" t="s">
        <v>1</v>
      </c>
      <c r="C147" s="193" t="s">
        <v>2</v>
      </c>
      <c r="D147" s="21"/>
      <c r="E147" s="12" t="s">
        <v>3</v>
      </c>
      <c r="F147" s="178" t="s">
        <v>183</v>
      </c>
      <c r="G147" s="109" t="s">
        <v>155</v>
      </c>
    </row>
    <row r="148" spans="1:11" ht="21.6" thickBot="1" x14ac:dyDescent="0.35">
      <c r="A148" s="70">
        <f>SUM(E149:E164)</f>
        <v>106000</v>
      </c>
      <c r="B148" s="72" t="s">
        <v>4</v>
      </c>
      <c r="C148" s="192" t="s">
        <v>5</v>
      </c>
      <c r="D148" s="72"/>
      <c r="E148" s="73">
        <f>SUM(E149:E151)</f>
        <v>106000</v>
      </c>
      <c r="F148" s="110">
        <f>SUM(F149:F156)</f>
        <v>98500</v>
      </c>
      <c r="G148" s="111" t="s">
        <v>156</v>
      </c>
      <c r="H148" s="181">
        <f>SUM(H149:H164)</f>
        <v>62500</v>
      </c>
    </row>
    <row r="149" spans="1:11" x14ac:dyDescent="0.3">
      <c r="A149" s="49" t="s">
        <v>287</v>
      </c>
      <c r="B149" s="50">
        <v>4500</v>
      </c>
      <c r="C149" s="387">
        <v>8</v>
      </c>
      <c r="D149" s="46">
        <v>1</v>
      </c>
      <c r="E149" s="50">
        <f t="shared" ref="E149:E156" si="33">B149*C149</f>
        <v>36000</v>
      </c>
      <c r="F149" s="76">
        <f>E149</f>
        <v>36000</v>
      </c>
      <c r="G149" s="160">
        <f>C149</f>
        <v>8</v>
      </c>
      <c r="H149" s="182"/>
      <c r="J149" s="182">
        <f>(G149*B149*D149)</f>
        <v>36000</v>
      </c>
    </row>
    <row r="150" spans="1:11" x14ac:dyDescent="0.3">
      <c r="A150" s="439" t="s">
        <v>322</v>
      </c>
      <c r="B150" s="45">
        <v>20000</v>
      </c>
      <c r="C150" s="440">
        <v>1</v>
      </c>
      <c r="D150" s="46">
        <v>1</v>
      </c>
      <c r="E150" s="45">
        <f t="shared" si="33"/>
        <v>20000</v>
      </c>
      <c r="F150" s="76">
        <f>E150</f>
        <v>20000</v>
      </c>
      <c r="G150" s="440">
        <v>1</v>
      </c>
      <c r="H150" s="182">
        <f>(G150*B150*D150)</f>
        <v>20000</v>
      </c>
    </row>
    <row r="151" spans="1:11" outlineLevel="1" x14ac:dyDescent="0.3">
      <c r="A151" s="445" t="s">
        <v>323</v>
      </c>
      <c r="B151" s="45">
        <v>50000</v>
      </c>
      <c r="C151" s="440">
        <v>1</v>
      </c>
      <c r="D151" s="46">
        <v>1</v>
      </c>
      <c r="E151" s="45">
        <f t="shared" si="33"/>
        <v>50000</v>
      </c>
      <c r="F151" s="76">
        <f t="shared" ref="F151:F158" si="34">E151*0.85</f>
        <v>42500</v>
      </c>
      <c r="G151" s="440">
        <v>1</v>
      </c>
      <c r="H151" s="182">
        <f t="shared" ref="H151:H166" si="35">(G151*B151*D151)*0.85</f>
        <v>42500</v>
      </c>
    </row>
    <row r="152" spans="1:11" outlineLevel="1" x14ac:dyDescent="0.3">
      <c r="B152" s="45"/>
      <c r="C152" s="150"/>
      <c r="D152" s="46">
        <v>1</v>
      </c>
      <c r="E152" s="45">
        <f t="shared" si="33"/>
        <v>0</v>
      </c>
      <c r="F152" s="76">
        <f t="shared" si="34"/>
        <v>0</v>
      </c>
      <c r="G152" s="150">
        <f t="shared" ref="G152:G166" si="36">C152</f>
        <v>0</v>
      </c>
      <c r="H152" s="182">
        <f t="shared" si="35"/>
        <v>0</v>
      </c>
    </row>
    <row r="153" spans="1:11" outlineLevel="1" x14ac:dyDescent="0.3">
      <c r="A153" s="47"/>
      <c r="B153" s="45"/>
      <c r="C153" s="150"/>
      <c r="D153" s="46">
        <v>1</v>
      </c>
      <c r="E153" s="45">
        <f t="shared" si="33"/>
        <v>0</v>
      </c>
      <c r="F153" s="76">
        <f t="shared" si="34"/>
        <v>0</v>
      </c>
      <c r="G153" s="150">
        <f t="shared" si="36"/>
        <v>0</v>
      </c>
      <c r="H153" s="182">
        <f t="shared" si="35"/>
        <v>0</v>
      </c>
    </row>
    <row r="154" spans="1:11" outlineLevel="1" x14ac:dyDescent="0.3">
      <c r="A154" s="47"/>
      <c r="B154" s="45"/>
      <c r="C154" s="201"/>
      <c r="D154" s="46">
        <v>1</v>
      </c>
      <c r="E154" s="45">
        <f t="shared" si="33"/>
        <v>0</v>
      </c>
      <c r="F154" s="76">
        <f t="shared" si="34"/>
        <v>0</v>
      </c>
      <c r="G154" s="187">
        <f t="shared" si="36"/>
        <v>0</v>
      </c>
      <c r="H154" s="182">
        <f t="shared" si="35"/>
        <v>0</v>
      </c>
      <c r="J154" s="182">
        <f>(G154*B154*D154)</f>
        <v>0</v>
      </c>
      <c r="K154" s="106" t="s">
        <v>152</v>
      </c>
    </row>
    <row r="155" spans="1:11" s="66" customFormat="1" outlineLevel="1" x14ac:dyDescent="0.3">
      <c r="A155" s="47"/>
      <c r="B155" s="45"/>
      <c r="C155" s="151"/>
      <c r="D155" s="46">
        <v>1</v>
      </c>
      <c r="E155" s="50">
        <f t="shared" si="33"/>
        <v>0</v>
      </c>
      <c r="F155" s="76">
        <f t="shared" si="34"/>
        <v>0</v>
      </c>
      <c r="G155" s="188">
        <f t="shared" si="36"/>
        <v>0</v>
      </c>
      <c r="H155" s="182">
        <f t="shared" si="35"/>
        <v>0</v>
      </c>
      <c r="I155" s="291"/>
      <c r="J155" s="107"/>
      <c r="K155" s="148">
        <v>1200</v>
      </c>
    </row>
    <row r="156" spans="1:11" outlineLevel="1" x14ac:dyDescent="0.3">
      <c r="A156" s="47"/>
      <c r="B156" s="45"/>
      <c r="C156" s="150"/>
      <c r="D156" s="46">
        <v>1</v>
      </c>
      <c r="E156" s="45">
        <f t="shared" si="33"/>
        <v>0</v>
      </c>
      <c r="F156" s="76">
        <f t="shared" si="34"/>
        <v>0</v>
      </c>
      <c r="G156" s="188">
        <f t="shared" si="36"/>
        <v>0</v>
      </c>
      <c r="H156" s="182">
        <f t="shared" si="35"/>
        <v>0</v>
      </c>
    </row>
    <row r="157" spans="1:11" outlineLevel="1" x14ac:dyDescent="0.3">
      <c r="A157" s="47"/>
      <c r="B157" s="45"/>
      <c r="C157" s="150"/>
      <c r="D157" s="46">
        <v>1</v>
      </c>
      <c r="E157" s="45">
        <f>B157*C157</f>
        <v>0</v>
      </c>
      <c r="F157" s="76">
        <f t="shared" si="34"/>
        <v>0</v>
      </c>
      <c r="G157" s="188">
        <f t="shared" si="36"/>
        <v>0</v>
      </c>
      <c r="H157" s="182">
        <f t="shared" si="35"/>
        <v>0</v>
      </c>
    </row>
    <row r="158" spans="1:11" outlineLevel="1" x14ac:dyDescent="0.3">
      <c r="A158" s="47"/>
      <c r="B158" s="45"/>
      <c r="C158" s="151"/>
      <c r="D158" s="46">
        <v>1</v>
      </c>
      <c r="E158" s="45">
        <f>B158*C158</f>
        <v>0</v>
      </c>
      <c r="F158" s="76">
        <f t="shared" si="34"/>
        <v>0</v>
      </c>
      <c r="G158" s="188">
        <f t="shared" si="36"/>
        <v>0</v>
      </c>
      <c r="H158" s="182">
        <f t="shared" si="35"/>
        <v>0</v>
      </c>
      <c r="K158" s="106" t="s">
        <v>153</v>
      </c>
    </row>
    <row r="159" spans="1:11" outlineLevel="1" x14ac:dyDescent="0.3">
      <c r="A159" s="47"/>
      <c r="B159" s="45"/>
      <c r="C159" s="150"/>
      <c r="D159" s="46">
        <v>1</v>
      </c>
      <c r="E159" s="45"/>
      <c r="F159" s="76"/>
      <c r="G159" s="150">
        <f t="shared" si="36"/>
        <v>0</v>
      </c>
      <c r="H159" s="182">
        <f t="shared" si="35"/>
        <v>0</v>
      </c>
    </row>
    <row r="160" spans="1:11" outlineLevel="1" x14ac:dyDescent="0.3">
      <c r="A160" s="47"/>
      <c r="B160" s="45"/>
      <c r="C160" s="150"/>
      <c r="D160" s="46">
        <v>1</v>
      </c>
      <c r="E160" s="45"/>
      <c r="F160" s="76"/>
      <c r="G160" s="150">
        <f t="shared" si="36"/>
        <v>0</v>
      </c>
      <c r="H160" s="182">
        <f t="shared" si="35"/>
        <v>0</v>
      </c>
    </row>
    <row r="161" spans="1:11" outlineLevel="1" x14ac:dyDescent="0.3">
      <c r="A161" s="47"/>
      <c r="B161" s="45"/>
      <c r="C161" s="150"/>
      <c r="D161" s="46">
        <v>1</v>
      </c>
      <c r="E161" s="45"/>
      <c r="F161" s="76"/>
      <c r="G161" s="150">
        <f t="shared" si="36"/>
        <v>0</v>
      </c>
      <c r="H161" s="182">
        <f t="shared" si="35"/>
        <v>0</v>
      </c>
    </row>
    <row r="162" spans="1:11" outlineLevel="1" x14ac:dyDescent="0.3">
      <c r="A162" s="47"/>
      <c r="B162" s="45"/>
      <c r="C162" s="150"/>
      <c r="D162" s="46">
        <v>1</v>
      </c>
      <c r="E162" s="45"/>
      <c r="F162" s="76"/>
      <c r="G162" s="150">
        <f t="shared" si="36"/>
        <v>0</v>
      </c>
      <c r="H162" s="182">
        <f t="shared" si="35"/>
        <v>0</v>
      </c>
    </row>
    <row r="163" spans="1:11" outlineLevel="1" x14ac:dyDescent="0.3">
      <c r="A163" s="47"/>
      <c r="B163" s="45"/>
      <c r="C163" s="150"/>
      <c r="D163" s="46">
        <v>1</v>
      </c>
      <c r="E163" s="45"/>
      <c r="F163" s="76"/>
      <c r="G163" s="150">
        <f t="shared" si="36"/>
        <v>0</v>
      </c>
      <c r="H163" s="182">
        <f t="shared" si="35"/>
        <v>0</v>
      </c>
    </row>
    <row r="164" spans="1:11" outlineLevel="1" x14ac:dyDescent="0.3">
      <c r="A164" s="47"/>
      <c r="B164" s="45"/>
      <c r="C164" s="150"/>
      <c r="D164" s="46">
        <v>1</v>
      </c>
      <c r="E164" s="45"/>
      <c r="F164" s="76"/>
      <c r="G164" s="150">
        <f t="shared" si="36"/>
        <v>0</v>
      </c>
      <c r="H164" s="182">
        <f t="shared" si="35"/>
        <v>0</v>
      </c>
    </row>
    <row r="165" spans="1:11" outlineLevel="1" x14ac:dyDescent="0.3">
      <c r="A165" s="47"/>
      <c r="B165" s="45"/>
      <c r="C165" s="150"/>
      <c r="D165" s="46">
        <v>1</v>
      </c>
      <c r="E165" s="45"/>
      <c r="F165" s="76"/>
      <c r="G165" s="150">
        <f t="shared" si="36"/>
        <v>0</v>
      </c>
      <c r="H165" s="182">
        <f t="shared" si="35"/>
        <v>0</v>
      </c>
    </row>
    <row r="166" spans="1:11" outlineLevel="1" x14ac:dyDescent="0.3">
      <c r="A166" s="47"/>
      <c r="B166" s="45"/>
      <c r="C166" s="150"/>
      <c r="D166" s="46">
        <v>1</v>
      </c>
      <c r="E166" s="45"/>
      <c r="F166" s="76"/>
      <c r="G166" s="150">
        <f t="shared" si="36"/>
        <v>0</v>
      </c>
      <c r="H166" s="182">
        <f t="shared" si="35"/>
        <v>0</v>
      </c>
    </row>
    <row r="167" spans="1:11" ht="95.4" customHeight="1" thickBot="1" x14ac:dyDescent="0.55000000000000004">
      <c r="A167" s="214" t="s">
        <v>118</v>
      </c>
      <c r="B167" s="21" t="s">
        <v>1</v>
      </c>
      <c r="C167" s="193" t="s">
        <v>2</v>
      </c>
      <c r="D167" s="21"/>
      <c r="E167" s="12" t="s">
        <v>3</v>
      </c>
      <c r="F167" s="178" t="s">
        <v>183</v>
      </c>
      <c r="G167" s="109" t="s">
        <v>155</v>
      </c>
    </row>
    <row r="168" spans="1:11" ht="21.6" thickBot="1" x14ac:dyDescent="0.35">
      <c r="A168" s="70">
        <f>SUM(E169:E179)</f>
        <v>126750</v>
      </c>
      <c r="B168" s="72" t="s">
        <v>4</v>
      </c>
      <c r="C168" s="192" t="s">
        <v>5</v>
      </c>
      <c r="D168" s="72"/>
      <c r="E168" s="73">
        <f>SUM(E169:E183)</f>
        <v>132750</v>
      </c>
      <c r="F168" s="110">
        <f>SUM(F169:F184)</f>
        <v>132750</v>
      </c>
      <c r="G168" s="111" t="s">
        <v>156</v>
      </c>
      <c r="H168" s="181">
        <f>SUM(H169:H183)</f>
        <v>80000</v>
      </c>
    </row>
    <row r="169" spans="1:11" ht="30" x14ac:dyDescent="0.3">
      <c r="A169" s="49" t="s">
        <v>93</v>
      </c>
      <c r="B169" s="50">
        <v>1000</v>
      </c>
      <c r="C169" s="160">
        <v>80</v>
      </c>
      <c r="D169" s="51">
        <v>1</v>
      </c>
      <c r="E169" s="50">
        <f t="shared" ref="E169:E175" si="37">B169*C169</f>
        <v>80000</v>
      </c>
      <c r="F169" s="76">
        <f>E169</f>
        <v>80000</v>
      </c>
      <c r="G169" s="160">
        <v>73</v>
      </c>
      <c r="H169" s="182">
        <f>(G169*B169*D169)</f>
        <v>73000</v>
      </c>
      <c r="K169" s="106"/>
    </row>
    <row r="170" spans="1:11" ht="30" x14ac:dyDescent="0.3">
      <c r="A170" s="47" t="s">
        <v>101</v>
      </c>
      <c r="B170" s="45">
        <v>2500</v>
      </c>
      <c r="C170" s="202">
        <v>10</v>
      </c>
      <c r="D170" s="51">
        <v>1</v>
      </c>
      <c r="E170" s="45">
        <f t="shared" si="37"/>
        <v>25000</v>
      </c>
      <c r="F170" s="76">
        <f t="shared" ref="F170:F183" si="38">E170</f>
        <v>25000</v>
      </c>
      <c r="G170" s="202">
        <f t="shared" ref="G170:G183" si="39">C170</f>
        <v>10</v>
      </c>
      <c r="H170" s="182"/>
      <c r="J170" s="182">
        <f t="shared" ref="J170:J183" si="40">(G170*B170*D170)</f>
        <v>25000</v>
      </c>
    </row>
    <row r="171" spans="1:11" x14ac:dyDescent="0.3">
      <c r="A171" s="47" t="s">
        <v>92</v>
      </c>
      <c r="B171" s="45">
        <v>450</v>
      </c>
      <c r="C171" s="163">
        <v>25</v>
      </c>
      <c r="D171" s="51">
        <v>1</v>
      </c>
      <c r="E171" s="45">
        <f t="shared" si="37"/>
        <v>11250</v>
      </c>
      <c r="F171" s="76">
        <f t="shared" si="38"/>
        <v>11250</v>
      </c>
      <c r="G171" s="163">
        <f t="shared" si="39"/>
        <v>25</v>
      </c>
      <c r="H171" s="182"/>
      <c r="J171" s="182">
        <f t="shared" si="40"/>
        <v>11250</v>
      </c>
    </row>
    <row r="172" spans="1:11" x14ac:dyDescent="0.3">
      <c r="A172" s="47" t="s">
        <v>163</v>
      </c>
      <c r="B172" s="45">
        <v>1000</v>
      </c>
      <c r="C172" s="374"/>
      <c r="D172" s="51">
        <v>1</v>
      </c>
      <c r="E172" s="45">
        <f t="shared" si="37"/>
        <v>0</v>
      </c>
      <c r="F172" s="76">
        <f t="shared" si="38"/>
        <v>0</v>
      </c>
      <c r="G172" s="133">
        <f t="shared" si="39"/>
        <v>0</v>
      </c>
      <c r="H172" s="182"/>
      <c r="J172" s="182">
        <f t="shared" si="40"/>
        <v>0</v>
      </c>
    </row>
    <row r="173" spans="1:11" ht="30" x14ac:dyDescent="0.3">
      <c r="A173" s="47" t="s">
        <v>100</v>
      </c>
      <c r="B173" s="45">
        <v>1600</v>
      </c>
      <c r="C173" s="202"/>
      <c r="D173" s="51">
        <v>1</v>
      </c>
      <c r="E173" s="45">
        <f t="shared" si="37"/>
        <v>0</v>
      </c>
      <c r="F173" s="76">
        <f t="shared" si="38"/>
        <v>0</v>
      </c>
      <c r="G173" s="202">
        <f t="shared" si="39"/>
        <v>0</v>
      </c>
      <c r="H173" s="182"/>
      <c r="J173" s="182">
        <f t="shared" si="40"/>
        <v>0</v>
      </c>
    </row>
    <row r="174" spans="1:11" s="106" customFormat="1" ht="30" x14ac:dyDescent="0.3">
      <c r="A174" s="47" t="s">
        <v>314</v>
      </c>
      <c r="B174" s="45">
        <v>1000</v>
      </c>
      <c r="C174" s="187"/>
      <c r="D174" s="51">
        <v>1</v>
      </c>
      <c r="E174" s="45">
        <f t="shared" si="37"/>
        <v>0</v>
      </c>
      <c r="F174" s="76">
        <f t="shared" si="38"/>
        <v>0</v>
      </c>
      <c r="G174" s="204">
        <f t="shared" si="39"/>
        <v>0</v>
      </c>
      <c r="H174" s="182"/>
      <c r="I174" s="291"/>
      <c r="J174" s="182">
        <f t="shared" si="40"/>
        <v>0</v>
      </c>
    </row>
    <row r="175" spans="1:11" x14ac:dyDescent="0.3">
      <c r="A175" s="47" t="s">
        <v>94</v>
      </c>
      <c r="B175" s="45">
        <v>430</v>
      </c>
      <c r="C175" s="160"/>
      <c r="D175" s="51">
        <v>1</v>
      </c>
      <c r="E175" s="45">
        <f t="shared" si="37"/>
        <v>0</v>
      </c>
      <c r="F175" s="76">
        <f t="shared" si="38"/>
        <v>0</v>
      </c>
      <c r="G175" s="160">
        <f t="shared" si="39"/>
        <v>0</v>
      </c>
      <c r="H175" s="182"/>
      <c r="J175" s="182">
        <f t="shared" si="40"/>
        <v>0</v>
      </c>
    </row>
    <row r="176" spans="1:11" x14ac:dyDescent="0.3">
      <c r="A176" s="47" t="s">
        <v>90</v>
      </c>
      <c r="B176" s="45">
        <v>350</v>
      </c>
      <c r="C176" s="387">
        <v>30</v>
      </c>
      <c r="D176" s="51">
        <v>1</v>
      </c>
      <c r="E176" s="45">
        <f t="shared" ref="E176:E183" si="41">B176*C176</f>
        <v>10500</v>
      </c>
      <c r="F176" s="76">
        <f t="shared" si="38"/>
        <v>10500</v>
      </c>
      <c r="G176" s="444">
        <v>20</v>
      </c>
      <c r="H176" s="182">
        <f>(G176*B176*D176)</f>
        <v>7000</v>
      </c>
    </row>
    <row r="177" spans="1:10" x14ac:dyDescent="0.3">
      <c r="A177" s="47" t="s">
        <v>139</v>
      </c>
      <c r="B177" s="45">
        <v>300</v>
      </c>
      <c r="C177" s="187"/>
      <c r="D177" s="51">
        <v>1</v>
      </c>
      <c r="E177" s="45">
        <f t="shared" si="41"/>
        <v>0</v>
      </c>
      <c r="F177" s="76">
        <f t="shared" si="38"/>
        <v>0</v>
      </c>
      <c r="G177" s="202">
        <f t="shared" si="39"/>
        <v>0</v>
      </c>
      <c r="H177" s="182"/>
      <c r="J177" s="182">
        <f t="shared" si="40"/>
        <v>0</v>
      </c>
    </row>
    <row r="178" spans="1:10" x14ac:dyDescent="0.3">
      <c r="A178" s="47" t="s">
        <v>140</v>
      </c>
      <c r="B178" s="45">
        <v>450</v>
      </c>
      <c r="C178" s="187"/>
      <c r="D178" s="51">
        <v>1</v>
      </c>
      <c r="E178" s="45">
        <f t="shared" si="41"/>
        <v>0</v>
      </c>
      <c r="F178" s="76">
        <f t="shared" si="38"/>
        <v>0</v>
      </c>
      <c r="G178" s="202">
        <f t="shared" si="39"/>
        <v>0</v>
      </c>
      <c r="H178" s="182"/>
      <c r="J178" s="182">
        <f>(G178*B178*D178)</f>
        <v>0</v>
      </c>
    </row>
    <row r="179" spans="1:10" ht="30" x14ac:dyDescent="0.3">
      <c r="A179" s="47" t="s">
        <v>141</v>
      </c>
      <c r="B179" s="45">
        <v>2800</v>
      </c>
      <c r="C179" s="163"/>
      <c r="D179" s="51">
        <v>1</v>
      </c>
      <c r="E179" s="45">
        <f t="shared" si="41"/>
        <v>0</v>
      </c>
      <c r="F179" s="76">
        <f t="shared" si="38"/>
        <v>0</v>
      </c>
      <c r="G179" s="202">
        <f t="shared" si="39"/>
        <v>0</v>
      </c>
      <c r="H179" s="182"/>
      <c r="J179" s="182">
        <f t="shared" si="40"/>
        <v>0</v>
      </c>
    </row>
    <row r="180" spans="1:10" x14ac:dyDescent="0.3">
      <c r="A180" s="47" t="s">
        <v>144</v>
      </c>
      <c r="B180" s="45">
        <v>1800</v>
      </c>
      <c r="C180" s="161"/>
      <c r="D180" s="51">
        <v>1</v>
      </c>
      <c r="E180" s="45">
        <f t="shared" si="41"/>
        <v>0</v>
      </c>
      <c r="F180" s="76">
        <f t="shared" si="38"/>
        <v>0</v>
      </c>
      <c r="G180" s="163">
        <f t="shared" si="39"/>
        <v>0</v>
      </c>
      <c r="H180" s="182"/>
      <c r="J180" s="182">
        <f t="shared" si="40"/>
        <v>0</v>
      </c>
    </row>
    <row r="181" spans="1:10" x14ac:dyDescent="0.25">
      <c r="A181" s="14" t="s">
        <v>137</v>
      </c>
      <c r="B181" s="45">
        <v>600</v>
      </c>
      <c r="C181" s="163">
        <v>10</v>
      </c>
      <c r="D181" s="51">
        <v>1</v>
      </c>
      <c r="E181" s="45">
        <f t="shared" si="41"/>
        <v>6000</v>
      </c>
      <c r="F181" s="76">
        <f t="shared" si="38"/>
        <v>6000</v>
      </c>
      <c r="G181" s="163">
        <f t="shared" si="39"/>
        <v>10</v>
      </c>
      <c r="H181" s="182"/>
      <c r="J181" s="182">
        <f t="shared" si="40"/>
        <v>6000</v>
      </c>
    </row>
    <row r="182" spans="1:10" x14ac:dyDescent="0.25">
      <c r="A182" s="14" t="s">
        <v>145</v>
      </c>
      <c r="B182" s="45">
        <v>2000</v>
      </c>
      <c r="C182" s="202"/>
      <c r="D182" s="51">
        <v>1</v>
      </c>
      <c r="E182" s="45">
        <f t="shared" si="41"/>
        <v>0</v>
      </c>
      <c r="F182" s="76">
        <f t="shared" si="38"/>
        <v>0</v>
      </c>
      <c r="G182" s="202">
        <f t="shared" si="39"/>
        <v>0</v>
      </c>
      <c r="H182" s="182"/>
      <c r="J182" s="182">
        <f t="shared" si="40"/>
        <v>0</v>
      </c>
    </row>
    <row r="183" spans="1:10" x14ac:dyDescent="0.25">
      <c r="A183" s="14" t="s">
        <v>148</v>
      </c>
      <c r="B183" s="45">
        <v>450</v>
      </c>
      <c r="C183" s="163"/>
      <c r="D183" s="51">
        <v>1</v>
      </c>
      <c r="E183" s="45">
        <f t="shared" si="41"/>
        <v>0</v>
      </c>
      <c r="F183" s="76">
        <f t="shared" si="38"/>
        <v>0</v>
      </c>
      <c r="G183" s="163">
        <f t="shared" si="39"/>
        <v>0</v>
      </c>
      <c r="H183" s="182"/>
      <c r="J183" s="182">
        <f t="shared" si="40"/>
        <v>0</v>
      </c>
    </row>
  </sheetData>
  <mergeCells count="5">
    <mergeCell ref="A7:E7"/>
    <mergeCell ref="A4:C4"/>
    <mergeCell ref="J7:L7"/>
    <mergeCell ref="J8:L8"/>
    <mergeCell ref="H5:H7"/>
  </mergeCells>
  <hyperlinks>
    <hyperlink ref="A4" r:id="rId1"/>
    <hyperlink ref="A3" r:id="rId2"/>
  </hyperlinks>
  <pageMargins left="0.31496062992125984" right="0.19685039370078741" top="0.27559055118110237" bottom="0.19685039370078741" header="0.19685039370078741" footer="0.11811023622047245"/>
  <pageSetup paperSize="9" scale="66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1"/>
  <sheetViews>
    <sheetView topLeftCell="A77" zoomScaleNormal="102" workbookViewId="0">
      <selection activeCell="J88" sqref="J88"/>
    </sheetView>
  </sheetViews>
  <sheetFormatPr defaultColWidth="9.109375" defaultRowHeight="17.399999999999999" outlineLevelRow="1" x14ac:dyDescent="0.45"/>
  <cols>
    <col min="1" max="1" width="57.5546875" style="56" bestFit="1" customWidth="1"/>
    <col min="2" max="2" width="22.5546875" style="11" customWidth="1"/>
    <col min="3" max="3" width="22.21875" style="308" bestFit="1" customWidth="1"/>
    <col min="4" max="4" width="17.33203125" style="11" customWidth="1"/>
    <col min="5" max="5" width="23.44140625" style="303" customWidth="1"/>
    <col min="6" max="6" width="11.44140625" style="222" bestFit="1" customWidth="1"/>
    <col min="7" max="7" width="3.21875" style="272" customWidth="1"/>
    <col min="8" max="8" width="8.88671875" style="75" bestFit="1" customWidth="1"/>
    <col min="9" max="9" width="5.33203125" style="11" customWidth="1"/>
    <col min="10" max="10" width="34.5546875" style="11" customWidth="1"/>
    <col min="11" max="11" width="12.88671875" style="11" bestFit="1" customWidth="1"/>
    <col min="12" max="12" width="14.33203125" style="11" bestFit="1" customWidth="1"/>
    <col min="13" max="13" width="14.33203125" style="11" customWidth="1"/>
    <col min="14" max="14" width="19.33203125" style="11" customWidth="1"/>
    <col min="15" max="15" width="24.33203125" style="11" customWidth="1"/>
    <col min="16" max="16384" width="9.109375" style="11"/>
  </cols>
  <sheetData>
    <row r="1" spans="1:10" ht="53.25" customHeight="1" x14ac:dyDescent="0.7">
      <c r="A1" s="54" t="s">
        <v>17</v>
      </c>
      <c r="B1" s="464" t="s">
        <v>34</v>
      </c>
      <c r="C1" s="464"/>
      <c r="D1" s="464"/>
      <c r="E1" s="348"/>
    </row>
    <row r="2" spans="1:10" ht="18.600000000000001" x14ac:dyDescent="0.45">
      <c r="A2" s="55" t="str">
        <f>Díj!A2</f>
        <v xml:space="preserve"> Közepes Polgári lakás</v>
      </c>
      <c r="B2" s="244" t="s">
        <v>204</v>
      </c>
      <c r="C2" s="302"/>
      <c r="D2" s="25"/>
    </row>
    <row r="3" spans="1:10" x14ac:dyDescent="0.45">
      <c r="A3" s="56" t="s">
        <v>19</v>
      </c>
      <c r="B3" s="24">
        <f>SUM(A8,A14,A32,A49,A70,A89,A99,A118,A136,A154,A161,A179,A196,A214)</f>
        <v>1935986.7513407411</v>
      </c>
      <c r="C3" s="303"/>
      <c r="D3" s="25">
        <f>SUM(E8,E14,E32,E49,E70,E89,E99,E118,E136,E154,E161,E179,E196,E214)</f>
        <v>1332615.7299250965</v>
      </c>
      <c r="E3" s="349" t="s">
        <v>56</v>
      </c>
      <c r="F3" s="223"/>
    </row>
    <row r="4" spans="1:10" s="65" customFormat="1" ht="66" customHeight="1" x14ac:dyDescent="0.45">
      <c r="A4" s="463" t="s">
        <v>65</v>
      </c>
      <c r="B4" s="463"/>
      <c r="C4" s="463"/>
      <c r="D4" s="463"/>
      <c r="E4" s="463"/>
      <c r="F4" s="223"/>
      <c r="G4" s="273"/>
      <c r="H4" s="289"/>
    </row>
    <row r="5" spans="1:10" ht="56.25" customHeight="1" x14ac:dyDescent="0.3">
      <c r="A5" s="468" t="s">
        <v>158</v>
      </c>
      <c r="B5" s="468"/>
      <c r="C5" s="468"/>
      <c r="D5" s="468"/>
      <c r="E5" s="468"/>
      <c r="F5" s="468"/>
    </row>
    <row r="6" spans="1:10" ht="37.200000000000003" customHeight="1" x14ac:dyDescent="0.45">
      <c r="A6" s="64" t="s">
        <v>105</v>
      </c>
      <c r="B6" s="469" t="s">
        <v>104</v>
      </c>
      <c r="C6" s="470"/>
      <c r="D6" s="470"/>
      <c r="E6" s="350"/>
      <c r="F6" s="224"/>
    </row>
    <row r="7" spans="1:10" ht="63.75" customHeight="1" thickBot="1" x14ac:dyDescent="0.85">
      <c r="A7" s="22" t="s">
        <v>31</v>
      </c>
      <c r="B7" s="21" t="s">
        <v>29</v>
      </c>
      <c r="C7" s="304" t="s">
        <v>18</v>
      </c>
      <c r="D7" s="12" t="s">
        <v>3</v>
      </c>
      <c r="F7" s="282"/>
      <c r="G7" s="283"/>
      <c r="H7" s="456">
        <f>SUM(H9:H405)</f>
        <v>334583.33333333331</v>
      </c>
      <c r="I7" s="456"/>
      <c r="J7" s="456"/>
    </row>
    <row r="8" spans="1:10" ht="25.8" thickBot="1" x14ac:dyDescent="0.65">
      <c r="A8" s="57">
        <f>SUM(D9:D11)</f>
        <v>0</v>
      </c>
      <c r="B8" s="26" t="s">
        <v>4</v>
      </c>
      <c r="C8" s="305" t="s">
        <v>5</v>
      </c>
      <c r="D8" s="105"/>
      <c r="E8" s="351">
        <f>SUM(F9:F11)</f>
        <v>0</v>
      </c>
      <c r="F8" s="471" t="s">
        <v>55</v>
      </c>
      <c r="G8" s="471"/>
      <c r="H8" s="471"/>
      <c r="I8" s="284"/>
      <c r="J8" s="281" t="s">
        <v>214</v>
      </c>
    </row>
    <row r="9" spans="1:10" ht="18.600000000000001" hidden="1" outlineLevel="1" x14ac:dyDescent="0.45">
      <c r="A9" s="16"/>
      <c r="B9" s="15">
        <v>0</v>
      </c>
      <c r="C9" s="306">
        <v>0</v>
      </c>
      <c r="D9" s="15">
        <f>B9*C9</f>
        <v>0</v>
      </c>
      <c r="F9" s="225">
        <f>D9</f>
        <v>0</v>
      </c>
      <c r="G9" s="274"/>
    </row>
    <row r="10" spans="1:10" ht="18.600000000000001" hidden="1" outlineLevel="1" x14ac:dyDescent="0.45">
      <c r="A10" s="14" t="s">
        <v>32</v>
      </c>
      <c r="B10" s="13">
        <v>0</v>
      </c>
      <c r="C10" s="307">
        <v>0</v>
      </c>
      <c r="D10" s="13">
        <f>B10*C10</f>
        <v>0</v>
      </c>
      <c r="F10" s="225">
        <f>D10</f>
        <v>0</v>
      </c>
      <c r="G10" s="274"/>
    </row>
    <row r="11" spans="1:10" ht="18.600000000000001" hidden="1" outlineLevel="1" x14ac:dyDescent="0.45">
      <c r="A11" s="14"/>
      <c r="B11" s="13">
        <v>0</v>
      </c>
      <c r="C11" s="307">
        <v>0</v>
      </c>
      <c r="D11" s="13">
        <f>B11*C11</f>
        <v>0</v>
      </c>
      <c r="F11" s="225">
        <f>D11</f>
        <v>0</v>
      </c>
      <c r="G11" s="274"/>
    </row>
    <row r="12" spans="1:10" collapsed="1" x14ac:dyDescent="0.45"/>
    <row r="13" spans="1:10" ht="63.75" customHeight="1" thickBot="1" x14ac:dyDescent="0.5">
      <c r="A13" s="22" t="s">
        <v>132</v>
      </c>
      <c r="B13" s="21" t="s">
        <v>29</v>
      </c>
      <c r="C13" s="309" t="s">
        <v>160</v>
      </c>
      <c r="D13" s="104" t="s">
        <v>161</v>
      </c>
      <c r="E13" s="352" t="s">
        <v>159</v>
      </c>
    </row>
    <row r="14" spans="1:10" ht="19.2" thickBot="1" x14ac:dyDescent="0.5">
      <c r="A14" s="57">
        <f>SUM(D15:D29)</f>
        <v>441000</v>
      </c>
      <c r="B14" s="26" t="s">
        <v>4</v>
      </c>
      <c r="C14" s="305" t="s">
        <v>5</v>
      </c>
      <c r="D14" s="105">
        <f>SUM(H18:H20)</f>
        <v>56000</v>
      </c>
      <c r="E14" s="353">
        <f>SUM(F15:F29)</f>
        <v>104000</v>
      </c>
      <c r="F14" s="459" t="s">
        <v>55</v>
      </c>
      <c r="G14" s="460"/>
      <c r="H14" s="460"/>
    </row>
    <row r="15" spans="1:10" ht="18.600000000000001" x14ac:dyDescent="0.45">
      <c r="A15" s="372" t="s">
        <v>245</v>
      </c>
      <c r="B15" s="13">
        <v>35000</v>
      </c>
      <c r="C15" s="385">
        <v>1</v>
      </c>
      <c r="D15" s="13">
        <f>B15*C15</f>
        <v>35000</v>
      </c>
      <c r="E15" s="311">
        <f>C15</f>
        <v>1</v>
      </c>
      <c r="F15" s="225"/>
      <c r="G15" s="274"/>
      <c r="H15" s="287"/>
    </row>
    <row r="16" spans="1:10" ht="18.600000000000001" x14ac:dyDescent="0.45">
      <c r="A16" s="373" t="s">
        <v>289</v>
      </c>
      <c r="B16" s="13">
        <v>120000</v>
      </c>
      <c r="C16" s="311">
        <v>1</v>
      </c>
      <c r="D16" s="13">
        <f>B16*C16</f>
        <v>120000</v>
      </c>
      <c r="E16" s="311">
        <f>C16</f>
        <v>1</v>
      </c>
      <c r="F16" s="225"/>
      <c r="G16" s="274"/>
      <c r="H16" s="287"/>
    </row>
    <row r="17" spans="1:8" ht="18.600000000000001" x14ac:dyDescent="0.45">
      <c r="A17" s="373" t="s">
        <v>290</v>
      </c>
      <c r="B17" s="13">
        <v>18000</v>
      </c>
      <c r="C17" s="311">
        <v>7</v>
      </c>
      <c r="D17" s="13">
        <f>B17*C17</f>
        <v>126000</v>
      </c>
      <c r="E17" s="311">
        <f>C17</f>
        <v>7</v>
      </c>
      <c r="F17" s="225"/>
      <c r="G17" s="274"/>
      <c r="H17" s="287"/>
    </row>
    <row r="18" spans="1:8" ht="18.600000000000001" x14ac:dyDescent="0.45">
      <c r="A18" s="14" t="s">
        <v>35</v>
      </c>
      <c r="B18" s="13">
        <v>500</v>
      </c>
      <c r="C18" s="310">
        <v>100</v>
      </c>
      <c r="D18" s="13">
        <f t="shared" ref="D18:D29" si="0">B18*C18</f>
        <v>50000</v>
      </c>
      <c r="E18" s="310">
        <f t="shared" ref="E18:E29" si="1">C18</f>
        <v>100</v>
      </c>
      <c r="F18" s="287">
        <f>E18*B18</f>
        <v>50000</v>
      </c>
      <c r="G18" s="274"/>
    </row>
    <row r="19" spans="1:8" ht="18.600000000000001" x14ac:dyDescent="0.45">
      <c r="A19" s="14" t="s">
        <v>291</v>
      </c>
      <c r="B19" s="13">
        <v>1800</v>
      </c>
      <c r="C19" s="311">
        <v>30</v>
      </c>
      <c r="D19" s="13">
        <f t="shared" si="0"/>
        <v>54000</v>
      </c>
      <c r="E19" s="311">
        <f t="shared" si="1"/>
        <v>30</v>
      </c>
      <c r="F19" s="287">
        <f>E19*B19</f>
        <v>54000</v>
      </c>
      <c r="G19" s="274"/>
    </row>
    <row r="20" spans="1:8" ht="18.600000000000001" x14ac:dyDescent="0.45">
      <c r="A20" s="14" t="s">
        <v>292</v>
      </c>
      <c r="B20" s="13">
        <v>8000</v>
      </c>
      <c r="C20" s="311">
        <v>7</v>
      </c>
      <c r="D20" s="13">
        <f t="shared" si="0"/>
        <v>56000</v>
      </c>
      <c r="E20" s="311">
        <f t="shared" si="1"/>
        <v>7</v>
      </c>
      <c r="F20" s="225"/>
      <c r="G20" s="274"/>
      <c r="H20" s="287">
        <f>E20*B20</f>
        <v>56000</v>
      </c>
    </row>
    <row r="21" spans="1:8" ht="18.600000000000001" hidden="1" outlineLevel="1" x14ac:dyDescent="0.45">
      <c r="A21" s="14" t="s">
        <v>176</v>
      </c>
      <c r="B21" s="13">
        <v>800</v>
      </c>
      <c r="C21" s="311"/>
      <c r="D21" s="13">
        <f t="shared" si="0"/>
        <v>0</v>
      </c>
      <c r="E21" s="311">
        <f t="shared" si="1"/>
        <v>0</v>
      </c>
      <c r="F21" s="225"/>
      <c r="G21" s="274"/>
      <c r="H21" s="287">
        <f>E21*B21</f>
        <v>0</v>
      </c>
    </row>
    <row r="22" spans="1:8" ht="18.600000000000001" hidden="1" outlineLevel="1" x14ac:dyDescent="0.45">
      <c r="A22" s="14"/>
      <c r="B22" s="13"/>
      <c r="C22" s="311"/>
      <c r="D22" s="13">
        <f t="shared" si="0"/>
        <v>0</v>
      </c>
      <c r="E22" s="311">
        <f t="shared" si="1"/>
        <v>0</v>
      </c>
      <c r="F22" s="225"/>
      <c r="G22" s="274"/>
      <c r="H22" s="287">
        <f>E22*B22</f>
        <v>0</v>
      </c>
    </row>
    <row r="23" spans="1:8" ht="18.600000000000001" hidden="1" outlineLevel="1" x14ac:dyDescent="0.45">
      <c r="A23" s="14"/>
      <c r="B23" s="13"/>
      <c r="C23" s="311"/>
      <c r="D23" s="13">
        <f t="shared" si="0"/>
        <v>0</v>
      </c>
      <c r="E23" s="303">
        <f t="shared" si="1"/>
        <v>0</v>
      </c>
      <c r="F23" s="225">
        <f t="shared" ref="F23:F29" si="2">D23</f>
        <v>0</v>
      </c>
      <c r="G23" s="274"/>
    </row>
    <row r="24" spans="1:8" ht="18.600000000000001" hidden="1" outlineLevel="1" x14ac:dyDescent="0.45">
      <c r="A24" s="14"/>
      <c r="B24" s="13"/>
      <c r="C24" s="311"/>
      <c r="D24" s="13">
        <f t="shared" si="0"/>
        <v>0</v>
      </c>
      <c r="E24" s="303">
        <f t="shared" si="1"/>
        <v>0</v>
      </c>
      <c r="F24" s="225">
        <f t="shared" si="2"/>
        <v>0</v>
      </c>
      <c r="G24" s="274"/>
    </row>
    <row r="25" spans="1:8" ht="18.600000000000001" hidden="1" outlineLevel="1" x14ac:dyDescent="0.45">
      <c r="A25" s="14"/>
      <c r="B25" s="13"/>
      <c r="C25" s="311"/>
      <c r="D25" s="13">
        <f t="shared" si="0"/>
        <v>0</v>
      </c>
      <c r="E25" s="303">
        <f t="shared" si="1"/>
        <v>0</v>
      </c>
      <c r="F25" s="225">
        <f t="shared" si="2"/>
        <v>0</v>
      </c>
      <c r="G25" s="274"/>
    </row>
    <row r="26" spans="1:8" ht="18.600000000000001" hidden="1" outlineLevel="1" x14ac:dyDescent="0.45">
      <c r="A26" s="14"/>
      <c r="B26" s="13">
        <v>0</v>
      </c>
      <c r="C26" s="311"/>
      <c r="D26" s="13">
        <f t="shared" si="0"/>
        <v>0</v>
      </c>
      <c r="E26" s="303">
        <f t="shared" si="1"/>
        <v>0</v>
      </c>
      <c r="F26" s="225">
        <f t="shared" si="2"/>
        <v>0</v>
      </c>
      <c r="G26" s="274"/>
    </row>
    <row r="27" spans="1:8" ht="18.600000000000001" hidden="1" outlineLevel="1" x14ac:dyDescent="0.45">
      <c r="A27" s="14"/>
      <c r="B27" s="13">
        <v>0</v>
      </c>
      <c r="C27" s="311"/>
      <c r="D27" s="13">
        <f t="shared" si="0"/>
        <v>0</v>
      </c>
      <c r="E27" s="303">
        <f t="shared" si="1"/>
        <v>0</v>
      </c>
      <c r="F27" s="225">
        <f t="shared" si="2"/>
        <v>0</v>
      </c>
      <c r="G27" s="274"/>
    </row>
    <row r="28" spans="1:8" ht="18.600000000000001" hidden="1" outlineLevel="1" x14ac:dyDescent="0.45">
      <c r="A28" s="14"/>
      <c r="B28" s="13">
        <v>0</v>
      </c>
      <c r="C28" s="311"/>
      <c r="D28" s="13">
        <f t="shared" si="0"/>
        <v>0</v>
      </c>
      <c r="E28" s="303">
        <f t="shared" si="1"/>
        <v>0</v>
      </c>
      <c r="F28" s="225">
        <f t="shared" si="2"/>
        <v>0</v>
      </c>
      <c r="G28" s="274"/>
    </row>
    <row r="29" spans="1:8" ht="18.600000000000001" hidden="1" outlineLevel="1" x14ac:dyDescent="0.45">
      <c r="A29" s="14"/>
      <c r="B29" s="13">
        <v>0</v>
      </c>
      <c r="C29" s="311"/>
      <c r="D29" s="13">
        <f t="shared" si="0"/>
        <v>0</v>
      </c>
      <c r="E29" s="303">
        <f t="shared" si="1"/>
        <v>0</v>
      </c>
      <c r="F29" s="225">
        <f t="shared" si="2"/>
        <v>0</v>
      </c>
      <c r="G29" s="274"/>
    </row>
    <row r="30" spans="1:8" hidden="1" outlineLevel="1" x14ac:dyDescent="0.45">
      <c r="G30" s="274"/>
    </row>
    <row r="31" spans="1:8" ht="63.75" customHeight="1" collapsed="1" thickBot="1" x14ac:dyDescent="0.5">
      <c r="A31" s="22" t="s">
        <v>133</v>
      </c>
      <c r="B31" s="21" t="s">
        <v>29</v>
      </c>
      <c r="C31" s="309" t="s">
        <v>160</v>
      </c>
      <c r="D31" s="104" t="s">
        <v>161</v>
      </c>
      <c r="E31" s="352" t="s">
        <v>159</v>
      </c>
    </row>
    <row r="32" spans="1:8" ht="19.2" thickBot="1" x14ac:dyDescent="0.5">
      <c r="A32" s="57">
        <f>SUM(D33:D46)</f>
        <v>231200</v>
      </c>
      <c r="B32" s="26" t="s">
        <v>4</v>
      </c>
      <c r="C32" s="305" t="s">
        <v>5</v>
      </c>
      <c r="D32" s="105">
        <f>SUM(D33:D48)</f>
        <v>231200</v>
      </c>
      <c r="E32" s="353">
        <f>SUM(F33:F46)</f>
        <v>189600</v>
      </c>
      <c r="F32" s="459" t="s">
        <v>55</v>
      </c>
      <c r="G32" s="460"/>
      <c r="H32" s="460"/>
    </row>
    <row r="33" spans="1:8" ht="18.600000000000001" x14ac:dyDescent="0.45">
      <c r="A33" s="16" t="s">
        <v>35</v>
      </c>
      <c r="B33" s="15">
        <v>500</v>
      </c>
      <c r="C33" s="312">
        <v>50</v>
      </c>
      <c r="D33" s="15">
        <f t="shared" ref="D33:D43" si="3">B33*C33</f>
        <v>25000</v>
      </c>
      <c r="E33" s="312">
        <f t="shared" ref="E33:E43" si="4">C33</f>
        <v>50</v>
      </c>
      <c r="F33" s="287">
        <f t="shared" ref="F33:F41" si="5">E33*B33</f>
        <v>25000</v>
      </c>
      <c r="G33" s="275"/>
    </row>
    <row r="34" spans="1:8" ht="18.600000000000001" x14ac:dyDescent="0.45">
      <c r="A34" s="14" t="s">
        <v>36</v>
      </c>
      <c r="B34" s="13">
        <v>1800</v>
      </c>
      <c r="C34" s="311">
        <v>50</v>
      </c>
      <c r="D34" s="13">
        <f t="shared" si="3"/>
        <v>90000</v>
      </c>
      <c r="E34" s="311">
        <f t="shared" si="4"/>
        <v>50</v>
      </c>
      <c r="F34" s="287">
        <f t="shared" si="5"/>
        <v>90000</v>
      </c>
      <c r="G34" s="274"/>
    </row>
    <row r="35" spans="1:8" ht="18.600000000000001" x14ac:dyDescent="0.45">
      <c r="A35" s="14" t="s">
        <v>37</v>
      </c>
      <c r="B35" s="13">
        <v>3200</v>
      </c>
      <c r="C35" s="311">
        <v>15</v>
      </c>
      <c r="D35" s="13">
        <f t="shared" si="3"/>
        <v>48000</v>
      </c>
      <c r="E35" s="410">
        <v>2</v>
      </c>
      <c r="F35" s="287">
        <f t="shared" si="5"/>
        <v>6400</v>
      </c>
      <c r="G35" s="274"/>
    </row>
    <row r="36" spans="1:8" ht="18.600000000000001" x14ac:dyDescent="0.45">
      <c r="A36" s="14" t="s">
        <v>126</v>
      </c>
      <c r="B36" s="13">
        <v>3000</v>
      </c>
      <c r="C36" s="311">
        <v>6</v>
      </c>
      <c r="D36" s="13">
        <f t="shared" si="3"/>
        <v>18000</v>
      </c>
      <c r="E36" s="311">
        <f t="shared" si="4"/>
        <v>6</v>
      </c>
      <c r="F36" s="287">
        <f t="shared" si="5"/>
        <v>18000</v>
      </c>
      <c r="G36" s="274"/>
    </row>
    <row r="37" spans="1:8" ht="18.600000000000001" x14ac:dyDescent="0.45">
      <c r="A37" s="14" t="s">
        <v>39</v>
      </c>
      <c r="B37" s="13">
        <v>700</v>
      </c>
      <c r="C37" s="310">
        <v>20</v>
      </c>
      <c r="D37" s="13">
        <f t="shared" si="3"/>
        <v>14000</v>
      </c>
      <c r="E37" s="310">
        <f t="shared" si="4"/>
        <v>20</v>
      </c>
      <c r="F37" s="287">
        <f t="shared" si="5"/>
        <v>14000</v>
      </c>
      <c r="G37" s="274"/>
    </row>
    <row r="38" spans="1:8" ht="18.600000000000001" x14ac:dyDescent="0.45">
      <c r="A38" s="14" t="s">
        <v>40</v>
      </c>
      <c r="B38" s="13">
        <v>380</v>
      </c>
      <c r="C38" s="311">
        <v>30</v>
      </c>
      <c r="D38" s="13">
        <f t="shared" si="3"/>
        <v>11400</v>
      </c>
      <c r="E38" s="311">
        <f t="shared" si="4"/>
        <v>30</v>
      </c>
      <c r="F38" s="287">
        <f t="shared" si="5"/>
        <v>11400</v>
      </c>
      <c r="G38" s="274"/>
    </row>
    <row r="39" spans="1:8" ht="18.600000000000001" x14ac:dyDescent="0.45">
      <c r="A39" s="14" t="s">
        <v>130</v>
      </c>
      <c r="B39" s="13">
        <v>12000</v>
      </c>
      <c r="C39" s="311">
        <v>1</v>
      </c>
      <c r="D39" s="13">
        <f t="shared" si="3"/>
        <v>12000</v>
      </c>
      <c r="E39" s="311">
        <f t="shared" si="4"/>
        <v>1</v>
      </c>
      <c r="F39" s="287">
        <f t="shared" si="5"/>
        <v>12000</v>
      </c>
      <c r="G39" s="274"/>
    </row>
    <row r="40" spans="1:8" ht="18.600000000000001" x14ac:dyDescent="0.45">
      <c r="A40" s="14" t="s">
        <v>108</v>
      </c>
      <c r="B40" s="13">
        <v>1200</v>
      </c>
      <c r="C40" s="310">
        <v>2</v>
      </c>
      <c r="D40" s="13">
        <f t="shared" si="3"/>
        <v>2400</v>
      </c>
      <c r="E40" s="311">
        <f t="shared" si="4"/>
        <v>2</v>
      </c>
      <c r="F40" s="287">
        <f t="shared" si="5"/>
        <v>2400</v>
      </c>
      <c r="G40" s="274"/>
    </row>
    <row r="41" spans="1:8" ht="18.600000000000001" x14ac:dyDescent="0.45">
      <c r="A41" s="14" t="s">
        <v>109</v>
      </c>
      <c r="B41" s="13">
        <v>1600</v>
      </c>
      <c r="C41" s="311">
        <v>4</v>
      </c>
      <c r="D41" s="13">
        <f t="shared" si="3"/>
        <v>6400</v>
      </c>
      <c r="E41" s="311">
        <f t="shared" si="4"/>
        <v>4</v>
      </c>
      <c r="F41" s="287">
        <f t="shared" si="5"/>
        <v>6400</v>
      </c>
      <c r="G41" s="274"/>
    </row>
    <row r="42" spans="1:8" ht="18.600000000000001" x14ac:dyDescent="0.45">
      <c r="A42" s="14" t="s">
        <v>293</v>
      </c>
      <c r="B42" s="13">
        <v>5000</v>
      </c>
      <c r="C42" s="385"/>
      <c r="D42" s="13">
        <f t="shared" si="3"/>
        <v>0</v>
      </c>
      <c r="E42" s="311">
        <f t="shared" si="4"/>
        <v>0</v>
      </c>
      <c r="G42" s="274"/>
      <c r="H42" s="287">
        <f>E42*B42</f>
        <v>0</v>
      </c>
    </row>
    <row r="43" spans="1:8" ht="18.600000000000001" x14ac:dyDescent="0.45">
      <c r="A43" s="14" t="s">
        <v>131</v>
      </c>
      <c r="B43" s="13">
        <v>4000</v>
      </c>
      <c r="C43" s="311">
        <v>1</v>
      </c>
      <c r="D43" s="13">
        <f t="shared" si="3"/>
        <v>4000</v>
      </c>
      <c r="E43" s="311">
        <f t="shared" si="4"/>
        <v>1</v>
      </c>
      <c r="F43" s="287">
        <f>E43*B43</f>
        <v>4000</v>
      </c>
      <c r="G43" s="274"/>
    </row>
    <row r="44" spans="1:8" ht="18.600000000000001" hidden="1" outlineLevel="1" x14ac:dyDescent="0.45">
      <c r="A44" s="14"/>
      <c r="B44" s="13"/>
      <c r="C44" s="311"/>
      <c r="D44" s="13"/>
      <c r="F44" s="225">
        <f>D44</f>
        <v>0</v>
      </c>
      <c r="G44" s="274"/>
      <c r="H44" s="287">
        <f>E44*B44</f>
        <v>0</v>
      </c>
    </row>
    <row r="45" spans="1:8" ht="18.600000000000001" hidden="1" outlineLevel="1" x14ac:dyDescent="0.45">
      <c r="A45" s="14"/>
      <c r="B45" s="13"/>
      <c r="C45" s="311"/>
      <c r="D45" s="13"/>
      <c r="F45" s="225">
        <f>D45</f>
        <v>0</v>
      </c>
      <c r="G45" s="274"/>
      <c r="H45" s="287">
        <f>E45*B45</f>
        <v>0</v>
      </c>
    </row>
    <row r="46" spans="1:8" ht="18.600000000000001" hidden="1" outlineLevel="1" x14ac:dyDescent="0.45">
      <c r="A46" s="14"/>
      <c r="B46" s="13"/>
      <c r="C46" s="311"/>
      <c r="D46" s="13"/>
      <c r="F46" s="225">
        <f>D46</f>
        <v>0</v>
      </c>
      <c r="G46" s="274"/>
      <c r="H46" s="287">
        <f>E46*B46</f>
        <v>0</v>
      </c>
    </row>
    <row r="47" spans="1:8" ht="18.600000000000001" hidden="1" outlineLevel="1" x14ac:dyDescent="0.45">
      <c r="A47" s="14"/>
      <c r="B47" s="13"/>
      <c r="C47" s="311"/>
      <c r="D47" s="13"/>
      <c r="F47" s="225"/>
      <c r="G47" s="274"/>
      <c r="H47" s="287">
        <f>E47*B47</f>
        <v>0</v>
      </c>
    </row>
    <row r="48" spans="1:8" ht="63.75" customHeight="1" collapsed="1" thickBot="1" x14ac:dyDescent="0.5">
      <c r="A48" s="22" t="s">
        <v>134</v>
      </c>
      <c r="B48" s="21" t="s">
        <v>29</v>
      </c>
      <c r="C48" s="309" t="s">
        <v>160</v>
      </c>
      <c r="D48" s="104" t="s">
        <v>161</v>
      </c>
      <c r="E48" s="352" t="s">
        <v>159</v>
      </c>
      <c r="G48" s="274"/>
    </row>
    <row r="49" spans="1:15" ht="19.2" thickBot="1" x14ac:dyDescent="0.5">
      <c r="A49" s="57">
        <f>SUM(D50:D58)</f>
        <v>85860</v>
      </c>
      <c r="B49" s="26" t="s">
        <v>4</v>
      </c>
      <c r="C49" s="305" t="s">
        <v>5</v>
      </c>
      <c r="D49" s="105">
        <f>SUM(D50:D58)</f>
        <v>85860</v>
      </c>
      <c r="E49" s="353">
        <f>SUM(F50:F58)</f>
        <v>26760</v>
      </c>
      <c r="F49" s="459" t="s">
        <v>55</v>
      </c>
      <c r="G49" s="460"/>
      <c r="H49" s="460"/>
    </row>
    <row r="50" spans="1:15" ht="18.600000000000001" x14ac:dyDescent="0.3">
      <c r="A50" s="49" t="s">
        <v>110</v>
      </c>
      <c r="B50" s="50">
        <v>380</v>
      </c>
      <c r="C50" s="313">
        <v>100</v>
      </c>
      <c r="D50" s="50">
        <f t="shared" ref="D50:D57" si="6">B50*C50</f>
        <v>38000</v>
      </c>
      <c r="E50" s="429">
        <v>30</v>
      </c>
      <c r="F50" s="431">
        <f>E50*B50</f>
        <v>11400</v>
      </c>
      <c r="G50" s="275"/>
    </row>
    <row r="51" spans="1:15" ht="18.600000000000001" x14ac:dyDescent="0.3">
      <c r="A51" s="47" t="s">
        <v>111</v>
      </c>
      <c r="B51" s="45">
        <v>240</v>
      </c>
      <c r="C51" s="314">
        <v>50</v>
      </c>
      <c r="D51" s="45">
        <f>B51*C51</f>
        <v>12000</v>
      </c>
      <c r="E51" s="428">
        <v>30</v>
      </c>
      <c r="F51" s="430">
        <f>E51*B51</f>
        <v>7200</v>
      </c>
      <c r="G51" s="276"/>
    </row>
    <row r="52" spans="1:15" ht="18.600000000000001" x14ac:dyDescent="0.3">
      <c r="A52" s="47" t="s">
        <v>142</v>
      </c>
      <c r="B52" s="45">
        <v>530</v>
      </c>
      <c r="C52" s="314">
        <v>12</v>
      </c>
      <c r="D52" s="45">
        <f t="shared" si="6"/>
        <v>6360</v>
      </c>
      <c r="E52" s="314">
        <f t="shared" ref="E52:E59" si="7">C52</f>
        <v>12</v>
      </c>
      <c r="F52" s="399">
        <f>E52*B52</f>
        <v>6360</v>
      </c>
      <c r="G52" s="276"/>
    </row>
    <row r="53" spans="1:15" ht="18.600000000000001" x14ac:dyDescent="0.3">
      <c r="A53" s="47" t="s">
        <v>112</v>
      </c>
      <c r="B53" s="45">
        <v>180</v>
      </c>
      <c r="C53" s="314">
        <v>15</v>
      </c>
      <c r="D53" s="45">
        <f t="shared" si="6"/>
        <v>2700</v>
      </c>
      <c r="E53" s="314">
        <v>10</v>
      </c>
      <c r="F53" s="430">
        <f>E53*B53</f>
        <v>1800</v>
      </c>
      <c r="G53" s="276"/>
    </row>
    <row r="54" spans="1:15" ht="18.600000000000001" x14ac:dyDescent="0.3">
      <c r="A54" s="47" t="s">
        <v>43</v>
      </c>
      <c r="B54" s="45">
        <v>80</v>
      </c>
      <c r="C54" s="315">
        <v>50</v>
      </c>
      <c r="D54" s="45">
        <f t="shared" si="6"/>
        <v>4000</v>
      </c>
      <c r="E54" s="315">
        <f t="shared" si="7"/>
        <v>50</v>
      </c>
      <c r="F54" s="226"/>
      <c r="G54" s="276"/>
      <c r="H54" s="287">
        <f t="shared" ref="H54:H68" si="8">E54*B54</f>
        <v>4000</v>
      </c>
    </row>
    <row r="55" spans="1:15" ht="18.600000000000001" x14ac:dyDescent="0.3">
      <c r="A55" s="47" t="s">
        <v>113</v>
      </c>
      <c r="B55" s="45">
        <v>260</v>
      </c>
      <c r="C55" s="315">
        <v>10</v>
      </c>
      <c r="D55" s="45">
        <f>B55*C55</f>
        <v>2600</v>
      </c>
      <c r="E55" s="315">
        <f t="shared" si="7"/>
        <v>10</v>
      </c>
      <c r="F55" s="226"/>
      <c r="G55" s="276"/>
      <c r="H55" s="287">
        <f t="shared" si="8"/>
        <v>2600</v>
      </c>
    </row>
    <row r="56" spans="1:15" ht="19.2" thickBot="1" x14ac:dyDescent="0.35">
      <c r="A56" s="47" t="s">
        <v>75</v>
      </c>
      <c r="B56" s="45">
        <v>15000</v>
      </c>
      <c r="C56" s="315">
        <v>1</v>
      </c>
      <c r="D56" s="45">
        <f t="shared" si="6"/>
        <v>15000</v>
      </c>
      <c r="E56" s="315">
        <f t="shared" si="7"/>
        <v>1</v>
      </c>
      <c r="F56" s="226"/>
      <c r="G56" s="276"/>
      <c r="H56" s="287">
        <f t="shared" si="8"/>
        <v>15000</v>
      </c>
    </row>
    <row r="57" spans="1:15" ht="18.600000000000001" x14ac:dyDescent="0.3">
      <c r="A57" s="47" t="s">
        <v>302</v>
      </c>
      <c r="B57" s="45">
        <v>1300</v>
      </c>
      <c r="C57" s="390">
        <v>4</v>
      </c>
      <c r="D57" s="45">
        <f t="shared" si="6"/>
        <v>5200</v>
      </c>
      <c r="E57" s="315">
        <f t="shared" si="7"/>
        <v>4</v>
      </c>
      <c r="F57" s="226"/>
      <c r="G57" s="276"/>
      <c r="H57" s="287">
        <f t="shared" si="8"/>
        <v>5200</v>
      </c>
      <c r="J57" s="93" t="s">
        <v>203</v>
      </c>
      <c r="K57" s="28" t="s">
        <v>48</v>
      </c>
      <c r="L57" s="29" t="s">
        <v>49</v>
      </c>
      <c r="M57" s="29" t="s">
        <v>50</v>
      </c>
      <c r="N57" s="30" t="s">
        <v>51</v>
      </c>
      <c r="O57" s="31">
        <v>2000</v>
      </c>
    </row>
    <row r="58" spans="1:15" ht="19.2" thickBot="1" x14ac:dyDescent="0.35">
      <c r="A58" s="47" t="s">
        <v>236</v>
      </c>
      <c r="B58" s="45">
        <v>360</v>
      </c>
      <c r="C58" s="389"/>
      <c r="D58" s="45">
        <f>B58*C58</f>
        <v>0</v>
      </c>
      <c r="E58" s="314">
        <f t="shared" si="7"/>
        <v>0</v>
      </c>
      <c r="F58" s="226"/>
      <c r="G58" s="276"/>
      <c r="H58" s="287">
        <f t="shared" si="8"/>
        <v>0</v>
      </c>
      <c r="J58" s="37">
        <f>Díj!C50</f>
        <v>19.899999999999999</v>
      </c>
      <c r="K58" s="33">
        <v>1.5</v>
      </c>
      <c r="L58" s="34">
        <f>J58*K58*10</f>
        <v>298.5</v>
      </c>
      <c r="M58" s="35">
        <f>L58*1.6</f>
        <v>477.6</v>
      </c>
      <c r="N58" s="38">
        <f>M58/25</f>
        <v>19.103999999999999</v>
      </c>
      <c r="O58" s="36">
        <f>N58*O57</f>
        <v>38208</v>
      </c>
    </row>
    <row r="59" spans="1:15" ht="18.600000000000001" x14ac:dyDescent="0.3">
      <c r="A59" s="14" t="s">
        <v>235</v>
      </c>
      <c r="B59" s="13">
        <v>5000</v>
      </c>
      <c r="C59" s="390"/>
      <c r="D59" s="45">
        <f>B59*C59</f>
        <v>0</v>
      </c>
      <c r="E59" s="315">
        <f t="shared" si="7"/>
        <v>0</v>
      </c>
      <c r="F59" s="226"/>
      <c r="G59" s="276"/>
      <c r="H59" s="287">
        <f t="shared" si="8"/>
        <v>0</v>
      </c>
    </row>
    <row r="60" spans="1:15" ht="18.600000000000001" hidden="1" outlineLevel="1" x14ac:dyDescent="0.45">
      <c r="A60" s="14"/>
      <c r="B60" s="13"/>
      <c r="C60" s="310"/>
      <c r="D60" s="45">
        <f>B60*C60</f>
        <v>0</v>
      </c>
      <c r="E60" s="354"/>
      <c r="F60" s="226">
        <f>D60</f>
        <v>0</v>
      </c>
      <c r="G60" s="276"/>
      <c r="H60" s="287">
        <f t="shared" si="8"/>
        <v>0</v>
      </c>
    </row>
    <row r="61" spans="1:15" ht="18.600000000000001" hidden="1" outlineLevel="1" x14ac:dyDescent="0.45">
      <c r="A61" s="14"/>
      <c r="B61" s="13"/>
      <c r="C61" s="310"/>
      <c r="D61" s="13">
        <f>B58*C61</f>
        <v>0</v>
      </c>
      <c r="F61" s="225">
        <f t="shared" ref="F61:F68" si="9">D61</f>
        <v>0</v>
      </c>
      <c r="G61" s="276"/>
      <c r="H61" s="287">
        <f t="shared" si="8"/>
        <v>0</v>
      </c>
    </row>
    <row r="62" spans="1:15" ht="18.600000000000001" hidden="1" outlineLevel="1" x14ac:dyDescent="0.45">
      <c r="A62" s="14"/>
      <c r="B62" s="13"/>
      <c r="C62" s="311"/>
      <c r="D62" s="13">
        <f>B60*C62</f>
        <v>0</v>
      </c>
      <c r="F62" s="225">
        <f t="shared" si="9"/>
        <v>0</v>
      </c>
      <c r="G62" s="274"/>
      <c r="H62" s="287">
        <f t="shared" si="8"/>
        <v>0</v>
      </c>
    </row>
    <row r="63" spans="1:15" ht="18.600000000000001" hidden="1" outlineLevel="1" x14ac:dyDescent="0.45">
      <c r="A63" s="14"/>
      <c r="B63" s="13"/>
      <c r="C63" s="310"/>
      <c r="D63" s="13">
        <f t="shared" ref="D63:D68" si="10">B63*C63</f>
        <v>0</v>
      </c>
      <c r="F63" s="225">
        <f t="shared" si="9"/>
        <v>0</v>
      </c>
      <c r="G63" s="274"/>
      <c r="H63" s="287">
        <f t="shared" si="8"/>
        <v>0</v>
      </c>
    </row>
    <row r="64" spans="1:15" ht="18.600000000000001" hidden="1" outlineLevel="1" x14ac:dyDescent="0.45">
      <c r="A64" s="14"/>
      <c r="B64" s="13"/>
      <c r="C64" s="311"/>
      <c r="D64" s="13">
        <f t="shared" si="10"/>
        <v>0</v>
      </c>
      <c r="F64" s="225">
        <f t="shared" si="9"/>
        <v>0</v>
      </c>
      <c r="G64" s="274"/>
      <c r="H64" s="287">
        <f t="shared" si="8"/>
        <v>0</v>
      </c>
    </row>
    <row r="65" spans="1:15" ht="18.600000000000001" hidden="1" outlineLevel="1" x14ac:dyDescent="0.45">
      <c r="A65" s="14"/>
      <c r="B65" s="13"/>
      <c r="C65" s="310"/>
      <c r="D65" s="13">
        <f t="shared" si="10"/>
        <v>0</v>
      </c>
      <c r="F65" s="225">
        <f t="shared" si="9"/>
        <v>0</v>
      </c>
      <c r="G65" s="274"/>
      <c r="H65" s="287">
        <f t="shared" si="8"/>
        <v>0</v>
      </c>
    </row>
    <row r="66" spans="1:15" ht="18.600000000000001" hidden="1" outlineLevel="1" x14ac:dyDescent="0.45">
      <c r="A66" s="14"/>
      <c r="B66" s="13"/>
      <c r="C66" s="307"/>
      <c r="D66" s="13">
        <f t="shared" si="10"/>
        <v>0</v>
      </c>
      <c r="F66" s="225">
        <f t="shared" si="9"/>
        <v>0</v>
      </c>
      <c r="G66" s="274"/>
      <c r="H66" s="287">
        <f t="shared" si="8"/>
        <v>0</v>
      </c>
    </row>
    <row r="67" spans="1:15" ht="18.600000000000001" hidden="1" outlineLevel="1" x14ac:dyDescent="0.45">
      <c r="A67" s="58"/>
      <c r="B67" s="13"/>
      <c r="C67" s="307"/>
      <c r="D67" s="13">
        <f t="shared" si="10"/>
        <v>0</v>
      </c>
      <c r="F67" s="225">
        <f t="shared" si="9"/>
        <v>0</v>
      </c>
      <c r="G67" s="274"/>
      <c r="H67" s="287">
        <f t="shared" si="8"/>
        <v>0</v>
      </c>
    </row>
    <row r="68" spans="1:15" ht="18.600000000000001" hidden="1" outlineLevel="1" x14ac:dyDescent="0.45">
      <c r="A68" s="14"/>
      <c r="B68" s="13"/>
      <c r="C68" s="307"/>
      <c r="D68" s="13">
        <f t="shared" si="10"/>
        <v>0</v>
      </c>
      <c r="F68" s="225">
        <f t="shared" si="9"/>
        <v>0</v>
      </c>
      <c r="G68" s="274"/>
      <c r="H68" s="287">
        <f t="shared" si="8"/>
        <v>0</v>
      </c>
    </row>
    <row r="69" spans="1:15" ht="63.75" customHeight="1" collapsed="1" thickBot="1" x14ac:dyDescent="0.5">
      <c r="A69" s="22" t="s">
        <v>9</v>
      </c>
      <c r="B69" s="21" t="s">
        <v>29</v>
      </c>
      <c r="C69" s="309" t="s">
        <v>160</v>
      </c>
      <c r="D69" s="104" t="s">
        <v>161</v>
      </c>
      <c r="E69" s="352" t="s">
        <v>159</v>
      </c>
      <c r="G69" s="274"/>
      <c r="J69" s="220"/>
    </row>
    <row r="70" spans="1:15" ht="21.6" customHeight="1" thickBot="1" x14ac:dyDescent="0.5">
      <c r="A70" s="57">
        <f>SUM(D71:D75)</f>
        <v>214873.60000000003</v>
      </c>
      <c r="B70" s="26" t="s">
        <v>4</v>
      </c>
      <c r="C70" s="305" t="s">
        <v>5</v>
      </c>
      <c r="D70" s="105">
        <f>SUM(D71:D84)</f>
        <v>345022.39659176301</v>
      </c>
      <c r="E70" s="353">
        <f>SUM(F71:F87)</f>
        <v>391175.72992509638</v>
      </c>
      <c r="F70" s="459" t="s">
        <v>55</v>
      </c>
      <c r="G70" s="460"/>
      <c r="H70" s="460"/>
      <c r="J70" s="93" t="str">
        <f>A73</f>
        <v>aljzat hálózás</v>
      </c>
      <c r="K70" s="28" t="s">
        <v>48</v>
      </c>
      <c r="L70" s="29" t="s">
        <v>49</v>
      </c>
      <c r="M70" s="29" t="s">
        <v>50</v>
      </c>
      <c r="N70" s="30" t="s">
        <v>51</v>
      </c>
      <c r="O70" s="31">
        <v>3500</v>
      </c>
    </row>
    <row r="71" spans="1:15" ht="19.2" thickBot="1" x14ac:dyDescent="0.35">
      <c r="A71" s="49" t="s">
        <v>294</v>
      </c>
      <c r="B71" s="50">
        <v>800</v>
      </c>
      <c r="C71" s="315">
        <v>80</v>
      </c>
      <c r="D71" s="45">
        <f t="shared" ref="D71:D79" si="11">B71*C71</f>
        <v>64000</v>
      </c>
      <c r="E71" s="315">
        <f>C71/3</f>
        <v>26.666666666666668</v>
      </c>
      <c r="F71" s="399">
        <f t="shared" ref="F71:F82" si="12">E71*B71</f>
        <v>21333.333333333336</v>
      </c>
      <c r="G71" s="275"/>
      <c r="J71" s="37">
        <f>J74</f>
        <v>14.350000000000001</v>
      </c>
      <c r="K71" s="33">
        <v>0.7</v>
      </c>
      <c r="L71" s="34">
        <f>J71*K71*10</f>
        <v>100.45</v>
      </c>
      <c r="M71" s="35">
        <f>L71*1.6</f>
        <v>160.72000000000003</v>
      </c>
      <c r="N71" s="365">
        <f>M71/25</f>
        <v>6.4288000000000007</v>
      </c>
      <c r="O71" s="36">
        <f>N71*O70</f>
        <v>22500.800000000003</v>
      </c>
    </row>
    <row r="72" spans="1:15" ht="19.2" thickBot="1" x14ac:dyDescent="0.4">
      <c r="A72" s="47" t="s">
        <v>238</v>
      </c>
      <c r="B72" s="50">
        <v>2000</v>
      </c>
      <c r="C72" s="316">
        <v>20</v>
      </c>
      <c r="D72" s="45">
        <f t="shared" si="11"/>
        <v>40000</v>
      </c>
      <c r="E72" s="317">
        <f t="shared" ref="E72:E79" si="13">C72</f>
        <v>20</v>
      </c>
      <c r="F72" s="399">
        <f t="shared" si="12"/>
        <v>40000</v>
      </c>
      <c r="G72" s="276"/>
      <c r="J72" s="190"/>
      <c r="K72" s="190"/>
      <c r="L72" s="190"/>
    </row>
    <row r="73" spans="1:15" ht="18.600000000000001" x14ac:dyDescent="0.3">
      <c r="A73" s="47" t="s">
        <v>308</v>
      </c>
      <c r="B73" s="50">
        <v>3300</v>
      </c>
      <c r="C73" s="316">
        <v>6</v>
      </c>
      <c r="D73" s="45">
        <f t="shared" si="11"/>
        <v>19800</v>
      </c>
      <c r="E73" s="317">
        <v>6</v>
      </c>
      <c r="F73" s="415">
        <f t="shared" si="12"/>
        <v>19800</v>
      </c>
      <c r="G73" s="276"/>
      <c r="J73" s="93" t="str">
        <f>A74</f>
        <v>aljzat betonozás</v>
      </c>
      <c r="K73" s="28" t="s">
        <v>48</v>
      </c>
      <c r="L73" s="29" t="s">
        <v>49</v>
      </c>
      <c r="M73" s="29" t="s">
        <v>50</v>
      </c>
      <c r="N73" s="30" t="s">
        <v>51</v>
      </c>
      <c r="O73" s="31">
        <v>950</v>
      </c>
    </row>
    <row r="74" spans="1:15" ht="19.2" thickBot="1" x14ac:dyDescent="0.35">
      <c r="A74" s="47" t="s">
        <v>184</v>
      </c>
      <c r="B74" s="45">
        <v>950</v>
      </c>
      <c r="C74" s="316">
        <f>N74</f>
        <v>64.288000000000025</v>
      </c>
      <c r="D74" s="45">
        <f t="shared" si="11"/>
        <v>61073.60000000002</v>
      </c>
      <c r="E74" s="317">
        <f t="shared" si="13"/>
        <v>64.288000000000025</v>
      </c>
      <c r="F74" s="287">
        <f t="shared" si="12"/>
        <v>61073.60000000002</v>
      </c>
      <c r="G74" s="276"/>
      <c r="J74" s="396">
        <f>Díj!C18+Díj!C19</f>
        <v>14.350000000000001</v>
      </c>
      <c r="K74" s="33">
        <v>7</v>
      </c>
      <c r="L74" s="34">
        <f>J74*K74*10</f>
        <v>1004.5000000000002</v>
      </c>
      <c r="M74" s="35">
        <f>L74*1.6</f>
        <v>1607.2000000000005</v>
      </c>
      <c r="N74" s="38">
        <f>M74/25</f>
        <v>64.288000000000025</v>
      </c>
      <c r="O74" s="36">
        <f>N74*O73</f>
        <v>61073.60000000002</v>
      </c>
    </row>
    <row r="75" spans="1:15" ht="18.600000000000001" x14ac:dyDescent="0.3">
      <c r="A75" s="47" t="s">
        <v>237</v>
      </c>
      <c r="B75" s="45">
        <v>2000</v>
      </c>
      <c r="C75" s="316">
        <v>15</v>
      </c>
      <c r="D75" s="45">
        <f t="shared" si="11"/>
        <v>30000</v>
      </c>
      <c r="E75" s="317">
        <f>C75</f>
        <v>15</v>
      </c>
      <c r="F75" s="415">
        <f t="shared" si="12"/>
        <v>30000</v>
      </c>
      <c r="G75" s="276"/>
    </row>
    <row r="76" spans="1:15" ht="18.600000000000001" x14ac:dyDescent="0.45">
      <c r="A76" s="47" t="s">
        <v>319</v>
      </c>
      <c r="B76" s="45">
        <v>1200</v>
      </c>
      <c r="C76" s="311"/>
      <c r="D76" s="45">
        <f t="shared" si="11"/>
        <v>0</v>
      </c>
      <c r="E76" s="419">
        <v>13</v>
      </c>
      <c r="F76" s="399">
        <f t="shared" si="12"/>
        <v>15600</v>
      </c>
      <c r="G76" s="276"/>
    </row>
    <row r="77" spans="1:15" ht="19.2" thickBot="1" x14ac:dyDescent="0.5">
      <c r="A77" s="47" t="s">
        <v>318</v>
      </c>
      <c r="B77" s="45">
        <v>1200</v>
      </c>
      <c r="C77" s="311"/>
      <c r="D77" s="45">
        <f>B77*C77</f>
        <v>0</v>
      </c>
      <c r="E77" s="419">
        <v>10</v>
      </c>
      <c r="F77" s="399">
        <f t="shared" si="12"/>
        <v>12000</v>
      </c>
      <c r="G77" s="276"/>
    </row>
    <row r="78" spans="1:15" ht="45" x14ac:dyDescent="0.3">
      <c r="A78" s="47" t="s">
        <v>239</v>
      </c>
      <c r="B78" s="45">
        <v>3498.2030708092484</v>
      </c>
      <c r="C78" s="321">
        <f>Díj!C53</f>
        <v>34.06</v>
      </c>
      <c r="D78" s="45">
        <f t="shared" si="11"/>
        <v>119148.79659176301</v>
      </c>
      <c r="E78" s="321">
        <f t="shared" si="13"/>
        <v>34.06</v>
      </c>
      <c r="F78" s="415">
        <f t="shared" si="12"/>
        <v>119148.79659176301</v>
      </c>
      <c r="G78" s="276"/>
      <c r="J78" s="93" t="s">
        <v>191</v>
      </c>
      <c r="K78" s="28" t="s">
        <v>48</v>
      </c>
      <c r="L78" s="29" t="s">
        <v>49</v>
      </c>
      <c r="M78" s="29" t="s">
        <v>50</v>
      </c>
      <c r="N78" s="30" t="s">
        <v>51</v>
      </c>
      <c r="O78" s="31">
        <v>2000</v>
      </c>
    </row>
    <row r="79" spans="1:15" ht="19.2" thickBot="1" x14ac:dyDescent="0.5">
      <c r="A79" s="47" t="s">
        <v>240</v>
      </c>
      <c r="B79" s="398">
        <v>2200</v>
      </c>
      <c r="C79" s="311">
        <v>5</v>
      </c>
      <c r="D79" s="45">
        <f t="shared" si="11"/>
        <v>11000</v>
      </c>
      <c r="E79" s="311">
        <f t="shared" si="13"/>
        <v>5</v>
      </c>
      <c r="F79" s="399">
        <f t="shared" si="12"/>
        <v>11000</v>
      </c>
      <c r="G79" s="276"/>
      <c r="J79" s="37">
        <f>Díj!C50</f>
        <v>19.899999999999999</v>
      </c>
      <c r="K79" s="33">
        <v>1</v>
      </c>
      <c r="L79" s="34">
        <f>J79*K79*10</f>
        <v>199</v>
      </c>
      <c r="M79" s="35">
        <f>L79*1.6</f>
        <v>318.40000000000003</v>
      </c>
      <c r="N79" s="38">
        <f>M79/25</f>
        <v>12.736000000000001</v>
      </c>
      <c r="O79" s="36">
        <f>N79*O78</f>
        <v>25472</v>
      </c>
    </row>
    <row r="80" spans="1:15" ht="18.600000000000001" x14ac:dyDescent="0.45">
      <c r="A80" s="47" t="s">
        <v>310</v>
      </c>
      <c r="B80" s="45">
        <v>7000</v>
      </c>
      <c r="C80" s="317"/>
      <c r="D80" s="189"/>
      <c r="E80" s="410">
        <v>2</v>
      </c>
      <c r="F80" s="402">
        <f t="shared" si="12"/>
        <v>14000</v>
      </c>
      <c r="G80" s="276"/>
      <c r="M80" s="39"/>
      <c r="N80" s="40"/>
    </row>
    <row r="81" spans="1:15" ht="21" x14ac:dyDescent="0.45">
      <c r="A81" s="47" t="s">
        <v>311</v>
      </c>
      <c r="B81" s="13">
        <v>1200</v>
      </c>
      <c r="C81" s="311"/>
      <c r="D81" s="13"/>
      <c r="E81" s="411">
        <f>Díj!K30</f>
        <v>14.350000000000001</v>
      </c>
      <c r="F81" s="402">
        <f t="shared" si="12"/>
        <v>17220</v>
      </c>
      <c r="G81" s="276"/>
      <c r="K81" s="61"/>
      <c r="M81" s="39"/>
      <c r="N81" s="40"/>
    </row>
    <row r="82" spans="1:15" ht="18.600000000000001" x14ac:dyDescent="0.45">
      <c r="A82" s="47" t="s">
        <v>317</v>
      </c>
      <c r="B82" s="13">
        <v>15000</v>
      </c>
      <c r="C82" s="318"/>
      <c r="D82" s="13"/>
      <c r="E82" s="418">
        <v>2</v>
      </c>
      <c r="F82" s="415">
        <f t="shared" si="12"/>
        <v>30000</v>
      </c>
      <c r="G82" s="274"/>
    </row>
    <row r="83" spans="1:15" ht="18.600000000000001" hidden="1" outlineLevel="1" x14ac:dyDescent="0.45">
      <c r="A83" s="14"/>
      <c r="B83" s="13"/>
      <c r="C83" s="311"/>
      <c r="D83" s="13"/>
      <c r="E83" s="311"/>
      <c r="F83" s="225"/>
      <c r="G83" s="274"/>
      <c r="K83" s="60"/>
    </row>
    <row r="84" spans="1:15" ht="18.600000000000001" hidden="1" outlineLevel="1" x14ac:dyDescent="0.45">
      <c r="A84" s="14"/>
      <c r="B84" s="13"/>
      <c r="C84" s="311"/>
      <c r="D84" s="13"/>
      <c r="E84" s="311"/>
      <c r="F84" s="225"/>
      <c r="G84" s="274"/>
      <c r="K84" s="60"/>
    </row>
    <row r="85" spans="1:15" ht="19.2" hidden="1" outlineLevel="1" thickBot="1" x14ac:dyDescent="0.5">
      <c r="A85" s="14"/>
      <c r="B85" s="13"/>
      <c r="C85" s="319"/>
      <c r="D85" s="13">
        <f>B85*C85</f>
        <v>0</v>
      </c>
      <c r="F85" s="225"/>
      <c r="G85" s="274"/>
      <c r="K85" s="59"/>
    </row>
    <row r="86" spans="1:15" ht="15.6" hidden="1" customHeight="1" outlineLevel="1" x14ac:dyDescent="0.3">
      <c r="A86" s="88"/>
      <c r="B86" s="89"/>
      <c r="C86" s="320"/>
      <c r="D86" s="89"/>
      <c r="E86" s="355"/>
      <c r="F86" s="225"/>
      <c r="G86" s="274"/>
      <c r="I86" s="106"/>
      <c r="J86" s="107"/>
    </row>
    <row r="87" spans="1:15" ht="15.6" hidden="1" customHeight="1" outlineLevel="1" x14ac:dyDescent="0.3">
      <c r="A87" s="47"/>
      <c r="B87" s="45"/>
      <c r="C87" s="321"/>
      <c r="D87" s="94"/>
      <c r="E87" s="356"/>
      <c r="F87" s="225"/>
      <c r="G87" s="274"/>
      <c r="I87" s="106"/>
      <c r="J87" s="107"/>
    </row>
    <row r="88" spans="1:15" ht="63.75" customHeight="1" collapsed="1" thickBot="1" x14ac:dyDescent="0.5">
      <c r="A88" s="22" t="s">
        <v>20</v>
      </c>
      <c r="B88" s="21" t="s">
        <v>29</v>
      </c>
      <c r="C88" s="309" t="s">
        <v>160</v>
      </c>
      <c r="D88" s="104" t="s">
        <v>161</v>
      </c>
      <c r="E88" s="352" t="s">
        <v>159</v>
      </c>
      <c r="G88" s="277"/>
      <c r="H88" s="288"/>
    </row>
    <row r="89" spans="1:15" ht="19.2" thickBot="1" x14ac:dyDescent="0.5">
      <c r="A89" s="57">
        <f>SUM(D90:D97)</f>
        <v>289423.33333333337</v>
      </c>
      <c r="B89" s="26" t="s">
        <v>4</v>
      </c>
      <c r="C89" s="305" t="s">
        <v>5</v>
      </c>
      <c r="D89" s="105">
        <f>SUM(D90:D97)</f>
        <v>289423.33333333337</v>
      </c>
      <c r="E89" s="353">
        <f>SUM(F90:F97)</f>
        <v>48000</v>
      </c>
      <c r="F89" s="465" t="s">
        <v>55</v>
      </c>
      <c r="G89" s="466"/>
      <c r="H89" s="466"/>
    </row>
    <row r="90" spans="1:15" ht="18.600000000000001" x14ac:dyDescent="0.45">
      <c r="A90" s="16" t="s">
        <v>114</v>
      </c>
      <c r="B90" s="15">
        <v>2000</v>
      </c>
      <c r="C90" s="322">
        <v>24</v>
      </c>
      <c r="D90" s="15">
        <f t="shared" ref="D90:D97" si="14">B90*C90</f>
        <v>48000</v>
      </c>
      <c r="E90" s="322">
        <f>C90</f>
        <v>24</v>
      </c>
      <c r="F90" s="442">
        <f>E90*B90</f>
        <v>48000</v>
      </c>
      <c r="G90" s="275"/>
      <c r="J90" s="27" t="s">
        <v>114</v>
      </c>
      <c r="K90" s="28" t="s">
        <v>48</v>
      </c>
      <c r="L90" s="29" t="s">
        <v>49</v>
      </c>
      <c r="M90" s="29" t="s">
        <v>50</v>
      </c>
      <c r="N90" s="30" t="s">
        <v>51</v>
      </c>
      <c r="O90" s="31">
        <v>2000</v>
      </c>
    </row>
    <row r="91" spans="1:15" s="74" customFormat="1" ht="30.6" thickBot="1" x14ac:dyDescent="0.35">
      <c r="A91" s="235" t="s">
        <v>192</v>
      </c>
      <c r="B91" s="236">
        <f>3000/5</f>
        <v>600</v>
      </c>
      <c r="C91" s="323">
        <v>20</v>
      </c>
      <c r="D91" s="237">
        <f t="shared" si="14"/>
        <v>12000</v>
      </c>
      <c r="E91" s="323"/>
      <c r="F91" s="226"/>
      <c r="G91" s="274"/>
      <c r="H91" s="287">
        <f t="shared" ref="H91:H97" si="15">E91*B91</f>
        <v>0</v>
      </c>
      <c r="J91" s="285">
        <f>SUM(Díj!C72)</f>
        <v>39.440000000000005</v>
      </c>
      <c r="K91" s="228">
        <v>0.8</v>
      </c>
      <c r="L91" s="139">
        <f>J91*K91*10</f>
        <v>315.5200000000001</v>
      </c>
      <c r="M91" s="140">
        <f>L91*1.6</f>
        <v>504.83200000000016</v>
      </c>
      <c r="N91" s="141">
        <f>M91/25</f>
        <v>20.193280000000005</v>
      </c>
      <c r="O91" s="229">
        <f>N91*O90</f>
        <v>40386.560000000012</v>
      </c>
    </row>
    <row r="92" spans="1:15" ht="18.600000000000001" x14ac:dyDescent="0.45">
      <c r="A92" s="235" t="s">
        <v>295</v>
      </c>
      <c r="B92" s="239">
        <v>2800</v>
      </c>
      <c r="C92" s="324">
        <v>10</v>
      </c>
      <c r="D92" s="240">
        <f t="shared" si="14"/>
        <v>28000</v>
      </c>
      <c r="E92" s="324"/>
      <c r="F92" s="225"/>
      <c r="G92" s="274"/>
      <c r="H92" s="287">
        <f t="shared" si="15"/>
        <v>0</v>
      </c>
    </row>
    <row r="93" spans="1:15" ht="18.600000000000001" x14ac:dyDescent="0.45">
      <c r="A93" s="235" t="s">
        <v>197</v>
      </c>
      <c r="B93" s="239">
        <v>3500</v>
      </c>
      <c r="C93" s="324">
        <f>J91</f>
        <v>39.440000000000005</v>
      </c>
      <c r="D93" s="240">
        <f t="shared" si="14"/>
        <v>138040.00000000003</v>
      </c>
      <c r="E93" s="324"/>
      <c r="F93" s="225"/>
      <c r="G93" s="274"/>
      <c r="H93" s="287">
        <f t="shared" si="15"/>
        <v>0</v>
      </c>
    </row>
    <row r="94" spans="1:15" ht="18.600000000000001" x14ac:dyDescent="0.45">
      <c r="A94" s="47" t="s">
        <v>193</v>
      </c>
      <c r="B94" s="13">
        <v>1500</v>
      </c>
      <c r="C94" s="325">
        <f>Díj!C73/1.8</f>
        <v>37.255555555555553</v>
      </c>
      <c r="D94" s="15">
        <f t="shared" si="14"/>
        <v>55883.333333333328</v>
      </c>
      <c r="E94" s="325">
        <f>C94</f>
        <v>37.255555555555553</v>
      </c>
      <c r="F94" s="225"/>
      <c r="G94" s="274"/>
      <c r="H94" s="287">
        <f t="shared" si="15"/>
        <v>55883.333333333328</v>
      </c>
    </row>
    <row r="95" spans="1:15" ht="21" customHeight="1" x14ac:dyDescent="0.45">
      <c r="A95" s="47" t="s">
        <v>243</v>
      </c>
      <c r="B95" s="13">
        <v>1500</v>
      </c>
      <c r="C95" s="337">
        <v>5</v>
      </c>
      <c r="D95" s="15">
        <f t="shared" si="14"/>
        <v>7500</v>
      </c>
      <c r="E95" s="337">
        <f>C95</f>
        <v>5</v>
      </c>
      <c r="F95" s="225"/>
      <c r="G95" s="274"/>
      <c r="H95" s="287">
        <f t="shared" si="15"/>
        <v>7500</v>
      </c>
      <c r="J95" s="149"/>
    </row>
    <row r="96" spans="1:15" ht="21" hidden="1" customHeight="1" outlineLevel="1" x14ac:dyDescent="0.45">
      <c r="A96" s="47"/>
      <c r="B96" s="13"/>
      <c r="C96" s="325"/>
      <c r="D96" s="15">
        <f t="shared" si="14"/>
        <v>0</v>
      </c>
      <c r="E96" s="325"/>
      <c r="F96" s="225"/>
      <c r="G96" s="274"/>
      <c r="H96" s="287">
        <f t="shared" si="15"/>
        <v>0</v>
      </c>
      <c r="J96" s="149"/>
    </row>
    <row r="97" spans="1:15" ht="18.600000000000001" hidden="1" outlineLevel="1" x14ac:dyDescent="0.45">
      <c r="A97" s="47"/>
      <c r="B97" s="13"/>
      <c r="C97" s="325"/>
      <c r="D97" s="15">
        <f t="shared" si="14"/>
        <v>0</v>
      </c>
      <c r="E97" s="325"/>
      <c r="F97" s="225"/>
      <c r="G97" s="274"/>
      <c r="H97" s="287">
        <f t="shared" si="15"/>
        <v>0</v>
      </c>
    </row>
    <row r="98" spans="1:15" ht="63.75" customHeight="1" collapsed="1" thickBot="1" x14ac:dyDescent="0.5">
      <c r="A98" s="22" t="s">
        <v>21</v>
      </c>
      <c r="B98" s="21" t="s">
        <v>29</v>
      </c>
      <c r="C98" s="309" t="s">
        <v>160</v>
      </c>
      <c r="D98" s="104" t="s">
        <v>161</v>
      </c>
      <c r="E98" s="352" t="s">
        <v>159</v>
      </c>
      <c r="G98" s="274"/>
      <c r="H98" s="287"/>
    </row>
    <row r="99" spans="1:15" ht="19.2" thickBot="1" x14ac:dyDescent="0.5">
      <c r="A99" s="57">
        <f>SUM(D100:D108)</f>
        <v>116580.375</v>
      </c>
      <c r="B99" s="26" t="s">
        <v>4</v>
      </c>
      <c r="C99" s="305" t="s">
        <v>5</v>
      </c>
      <c r="D99" s="105">
        <f>SUM(D100:D108)</f>
        <v>116580.375</v>
      </c>
      <c r="E99" s="357">
        <f>SUM(F100:F108)</f>
        <v>70000</v>
      </c>
      <c r="F99" s="459" t="s">
        <v>55</v>
      </c>
      <c r="G99" s="460"/>
      <c r="H99" s="460"/>
      <c r="J99" s="467"/>
      <c r="K99" s="467"/>
      <c r="L99" s="467"/>
    </row>
    <row r="100" spans="1:15" ht="18.600000000000001" x14ac:dyDescent="0.3">
      <c r="A100" s="47" t="s">
        <v>198</v>
      </c>
      <c r="B100" s="45">
        <v>3500</v>
      </c>
      <c r="C100" s="326">
        <v>5</v>
      </c>
      <c r="D100" s="45">
        <f t="shared" ref="D100:D106" si="16">B100*C100</f>
        <v>17500</v>
      </c>
      <c r="E100" s="427">
        <f>C100</f>
        <v>5</v>
      </c>
      <c r="F100" s="287">
        <f>E100*B100</f>
        <v>17500</v>
      </c>
      <c r="G100" s="275"/>
      <c r="J100" s="27" t="s">
        <v>71</v>
      </c>
      <c r="K100" s="28" t="s">
        <v>48</v>
      </c>
      <c r="L100" s="29" t="s">
        <v>49</v>
      </c>
      <c r="M100" s="29" t="s">
        <v>50</v>
      </c>
      <c r="N100" s="30" t="s">
        <v>51</v>
      </c>
      <c r="O100" s="31">
        <v>3500</v>
      </c>
    </row>
    <row r="101" spans="1:15" ht="31.8" thickBot="1" x14ac:dyDescent="0.35">
      <c r="A101" s="47" t="s">
        <v>199</v>
      </c>
      <c r="B101" s="45">
        <v>3000</v>
      </c>
      <c r="C101" s="326">
        <v>11</v>
      </c>
      <c r="D101" s="45">
        <f t="shared" si="16"/>
        <v>33000</v>
      </c>
      <c r="E101" s="427">
        <f>C101</f>
        <v>11</v>
      </c>
      <c r="F101" s="287">
        <f>E101*B101</f>
        <v>33000</v>
      </c>
      <c r="G101" s="276"/>
      <c r="J101" s="32">
        <f>SUM(Díj!C89:C90)</f>
        <v>82.07</v>
      </c>
      <c r="K101" s="33">
        <v>0.1</v>
      </c>
      <c r="L101" s="34">
        <f>J101*K101*10</f>
        <v>82.07</v>
      </c>
      <c r="M101" s="35">
        <f>L101*1.6</f>
        <v>131.31199999999998</v>
      </c>
      <c r="N101" s="38">
        <f>M101/25</f>
        <v>5.2524799999999994</v>
      </c>
      <c r="O101" s="36">
        <f>N101*O100</f>
        <v>18383.679999999997</v>
      </c>
    </row>
    <row r="102" spans="1:15" ht="19.2" thickBot="1" x14ac:dyDescent="0.35">
      <c r="A102" s="47" t="s">
        <v>45</v>
      </c>
      <c r="B102" s="45">
        <v>800</v>
      </c>
      <c r="C102" s="327">
        <v>5</v>
      </c>
      <c r="D102" s="45">
        <f t="shared" si="16"/>
        <v>4000</v>
      </c>
      <c r="E102" s="327">
        <f>C102</f>
        <v>5</v>
      </c>
      <c r="F102" s="226"/>
      <c r="G102" s="276"/>
      <c r="H102" s="287">
        <f t="shared" ref="H102:H108" si="17">E102*B102</f>
        <v>4000</v>
      </c>
    </row>
    <row r="103" spans="1:15" ht="30" x14ac:dyDescent="0.3">
      <c r="A103" s="47" t="s">
        <v>200</v>
      </c>
      <c r="B103" s="45">
        <v>6500</v>
      </c>
      <c r="C103" s="328">
        <f>Díj!C88/40</f>
        <v>8.6277500000000007</v>
      </c>
      <c r="D103" s="45">
        <f t="shared" si="16"/>
        <v>56080.375000000007</v>
      </c>
      <c r="E103" s="358">
        <v>3</v>
      </c>
      <c r="F103" s="287">
        <f>E103*B103</f>
        <v>19500</v>
      </c>
      <c r="G103" s="276"/>
      <c r="J103" s="27" t="s">
        <v>143</v>
      </c>
      <c r="K103" s="28" t="s">
        <v>48</v>
      </c>
      <c r="L103" s="29" t="s">
        <v>49</v>
      </c>
      <c r="M103" s="29" t="s">
        <v>50</v>
      </c>
      <c r="N103" s="30" t="s">
        <v>51</v>
      </c>
      <c r="O103" s="31">
        <v>3000</v>
      </c>
    </row>
    <row r="104" spans="1:15" ht="31.8" thickBot="1" x14ac:dyDescent="0.35">
      <c r="A104" s="233" t="s">
        <v>201</v>
      </c>
      <c r="B104" s="234">
        <v>10000</v>
      </c>
      <c r="C104" s="369"/>
      <c r="D104" s="234">
        <f t="shared" si="16"/>
        <v>0</v>
      </c>
      <c r="E104" s="359"/>
      <c r="F104" s="226"/>
      <c r="G104" s="276"/>
      <c r="H104" s="287">
        <f t="shared" si="17"/>
        <v>0</v>
      </c>
      <c r="J104" s="32">
        <f>J101</f>
        <v>82.07</v>
      </c>
      <c r="K104" s="33">
        <v>0.2</v>
      </c>
      <c r="L104" s="34">
        <f>J104*K104*10</f>
        <v>164.14</v>
      </c>
      <c r="M104" s="35">
        <f>L104*1.6</f>
        <v>262.62399999999997</v>
      </c>
      <c r="N104" s="38">
        <f>M104/25</f>
        <v>10.504959999999999</v>
      </c>
      <c r="O104" s="36">
        <f>N104*O103</f>
        <v>31514.879999999997</v>
      </c>
    </row>
    <row r="105" spans="1:15" s="74" customFormat="1" ht="18.600000000000001" x14ac:dyDescent="0.3">
      <c r="A105" s="47" t="s">
        <v>98</v>
      </c>
      <c r="B105" s="45">
        <v>1200</v>
      </c>
      <c r="C105" s="329">
        <v>5</v>
      </c>
      <c r="D105" s="45">
        <f t="shared" si="16"/>
        <v>6000</v>
      </c>
      <c r="E105" s="329">
        <f>C105</f>
        <v>5</v>
      </c>
      <c r="F105" s="226"/>
      <c r="G105" s="276"/>
      <c r="H105" s="287">
        <f t="shared" si="17"/>
        <v>6000</v>
      </c>
    </row>
    <row r="106" spans="1:15" s="74" customFormat="1" ht="18.600000000000001" x14ac:dyDescent="0.3">
      <c r="A106" s="78" t="s">
        <v>202</v>
      </c>
      <c r="B106" s="45">
        <v>3200</v>
      </c>
      <c r="C106" s="327"/>
      <c r="D106" s="45">
        <f t="shared" si="16"/>
        <v>0</v>
      </c>
      <c r="E106" s="327">
        <f>C106</f>
        <v>0</v>
      </c>
      <c r="F106" s="226"/>
      <c r="G106" s="276"/>
      <c r="H106" s="287">
        <f t="shared" si="17"/>
        <v>0</v>
      </c>
    </row>
    <row r="107" spans="1:15" ht="18.600000000000001" hidden="1" outlineLevel="1" x14ac:dyDescent="0.3">
      <c r="A107" s="47"/>
      <c r="B107" s="45"/>
      <c r="C107" s="329"/>
      <c r="D107" s="45"/>
      <c r="E107" s="329"/>
      <c r="F107" s="226"/>
      <c r="G107" s="278"/>
      <c r="H107" s="287">
        <f t="shared" si="17"/>
        <v>0</v>
      </c>
      <c r="J107" s="27"/>
      <c r="K107" s="28" t="s">
        <v>48</v>
      </c>
      <c r="L107" s="29" t="s">
        <v>49</v>
      </c>
      <c r="M107" s="29" t="s">
        <v>50</v>
      </c>
      <c r="N107" s="30" t="s">
        <v>51</v>
      </c>
      <c r="O107" s="31">
        <v>3000</v>
      </c>
    </row>
    <row r="108" spans="1:15" ht="19.2" hidden="1" outlineLevel="1" thickBot="1" x14ac:dyDescent="0.35">
      <c r="A108" s="78"/>
      <c r="B108" s="45"/>
      <c r="C108" s="327"/>
      <c r="D108" s="45"/>
      <c r="E108" s="327"/>
      <c r="F108" s="226"/>
      <c r="G108" s="276"/>
      <c r="H108" s="287">
        <f t="shared" si="17"/>
        <v>0</v>
      </c>
      <c r="J108" s="96"/>
      <c r="K108" s="33">
        <v>1.5</v>
      </c>
      <c r="L108" s="34">
        <f>J108*K108*10</f>
        <v>0</v>
      </c>
      <c r="M108" s="35">
        <f>L108*1.6</f>
        <v>0</v>
      </c>
      <c r="N108" s="38">
        <f>M108/25</f>
        <v>0</v>
      </c>
      <c r="O108" s="36">
        <f>N108*O107</f>
        <v>0</v>
      </c>
    </row>
    <row r="109" spans="1:15" ht="18.600000000000001" hidden="1" outlineLevel="1" x14ac:dyDescent="0.3">
      <c r="A109" s="47"/>
      <c r="B109" s="45"/>
      <c r="C109" s="327"/>
      <c r="D109" s="45"/>
      <c r="E109" s="327"/>
      <c r="F109" s="226"/>
      <c r="G109" s="276"/>
      <c r="H109" s="287">
        <f t="shared" ref="H109:H115" si="18">E109*B109</f>
        <v>0</v>
      </c>
    </row>
    <row r="110" spans="1:15" ht="18.600000000000001" hidden="1" outlineLevel="1" x14ac:dyDescent="0.3">
      <c r="A110" s="14"/>
      <c r="B110" s="13"/>
      <c r="C110" s="327"/>
      <c r="D110" s="45"/>
      <c r="E110" s="327"/>
      <c r="F110" s="226"/>
      <c r="G110" s="276"/>
      <c r="H110" s="287">
        <f t="shared" si="18"/>
        <v>0</v>
      </c>
    </row>
    <row r="111" spans="1:15" ht="18.600000000000001" hidden="1" outlineLevel="1" x14ac:dyDescent="0.3">
      <c r="A111" s="47" t="s">
        <v>195</v>
      </c>
      <c r="B111" s="45">
        <v>160</v>
      </c>
      <c r="C111" s="327"/>
      <c r="D111" s="45"/>
      <c r="E111" s="327"/>
      <c r="F111" s="226"/>
      <c r="G111" s="276"/>
      <c r="H111" s="287">
        <f t="shared" si="18"/>
        <v>0</v>
      </c>
    </row>
    <row r="112" spans="1:15" ht="18.600000000000001" hidden="1" outlineLevel="1" x14ac:dyDescent="0.3">
      <c r="A112" s="47" t="s">
        <v>196</v>
      </c>
      <c r="B112" s="45">
        <v>1500</v>
      </c>
      <c r="C112" s="327"/>
      <c r="D112" s="45"/>
      <c r="E112" s="327"/>
      <c r="F112" s="226"/>
      <c r="G112" s="276"/>
      <c r="H112" s="287">
        <f t="shared" si="18"/>
        <v>0</v>
      </c>
    </row>
    <row r="113" spans="1:8" ht="18.600000000000001" hidden="1" outlineLevel="1" x14ac:dyDescent="0.3">
      <c r="A113" s="14"/>
      <c r="B113" s="13">
        <v>0</v>
      </c>
      <c r="C113" s="327"/>
      <c r="D113" s="45"/>
      <c r="E113" s="327"/>
      <c r="F113" s="226"/>
      <c r="G113" s="276"/>
      <c r="H113" s="287">
        <f t="shared" si="18"/>
        <v>0</v>
      </c>
    </row>
    <row r="114" spans="1:8" ht="18.600000000000001" hidden="1" outlineLevel="1" x14ac:dyDescent="0.3">
      <c r="A114" s="14"/>
      <c r="B114" s="13">
        <v>0</v>
      </c>
      <c r="C114" s="327"/>
      <c r="D114" s="45"/>
      <c r="E114" s="327"/>
      <c r="F114" s="226"/>
      <c r="G114" s="276"/>
      <c r="H114" s="287">
        <f t="shared" si="18"/>
        <v>0</v>
      </c>
    </row>
    <row r="115" spans="1:8" ht="18.600000000000001" hidden="1" outlineLevel="1" x14ac:dyDescent="0.3">
      <c r="A115" s="14"/>
      <c r="B115" s="13">
        <v>0</v>
      </c>
      <c r="C115" s="327"/>
      <c r="D115" s="45"/>
      <c r="E115" s="327"/>
      <c r="F115" s="226"/>
      <c r="G115" s="276"/>
      <c r="H115" s="287">
        <f t="shared" si="18"/>
        <v>0</v>
      </c>
    </row>
    <row r="116" spans="1:8" hidden="1" outlineLevel="1" x14ac:dyDescent="0.45">
      <c r="F116" s="226"/>
      <c r="G116" s="274"/>
    </row>
    <row r="117" spans="1:8" ht="63.75" customHeight="1" collapsed="1" thickBot="1" x14ac:dyDescent="0.5">
      <c r="A117" s="22" t="s">
        <v>22</v>
      </c>
      <c r="B117" s="21" t="s">
        <v>29</v>
      </c>
      <c r="C117" s="309" t="s">
        <v>160</v>
      </c>
      <c r="D117" s="104" t="s">
        <v>161</v>
      </c>
      <c r="E117" s="352" t="s">
        <v>159</v>
      </c>
    </row>
    <row r="118" spans="1:8" ht="19.2" thickBot="1" x14ac:dyDescent="0.5">
      <c r="A118" s="57">
        <f>SUM(D119:D133)</f>
        <v>105400</v>
      </c>
      <c r="B118" s="26" t="s">
        <v>4</v>
      </c>
      <c r="C118" s="305" t="s">
        <v>5</v>
      </c>
      <c r="D118" s="105">
        <f>SUM(D119:D134)</f>
        <v>105400</v>
      </c>
      <c r="E118" s="353">
        <f>SUM(F119:F133)</f>
        <v>6000</v>
      </c>
      <c r="F118" s="459" t="s">
        <v>55</v>
      </c>
      <c r="G118" s="460"/>
      <c r="H118" s="460"/>
    </row>
    <row r="119" spans="1:8" ht="18.600000000000001" x14ac:dyDescent="0.3">
      <c r="A119" s="47" t="s">
        <v>115</v>
      </c>
      <c r="B119" s="45">
        <v>5000</v>
      </c>
      <c r="C119" s="366">
        <v>10</v>
      </c>
      <c r="D119" s="50">
        <f>B119*C119</f>
        <v>50000</v>
      </c>
      <c r="E119" s="366">
        <f>C119</f>
        <v>10</v>
      </c>
      <c r="F119" s="225"/>
      <c r="G119" s="275"/>
      <c r="H119" s="287">
        <f>E119*B119</f>
        <v>50000</v>
      </c>
    </row>
    <row r="120" spans="1:8" ht="18.600000000000001" x14ac:dyDescent="0.3">
      <c r="A120" s="47" t="s">
        <v>127</v>
      </c>
      <c r="B120" s="45">
        <v>4000</v>
      </c>
      <c r="C120" s="366">
        <f>C119</f>
        <v>10</v>
      </c>
      <c r="D120" s="45">
        <f>B120*C120</f>
        <v>40000</v>
      </c>
      <c r="E120" s="366">
        <f t="shared" ref="E120:E133" si="19">C120</f>
        <v>10</v>
      </c>
      <c r="F120" s="225"/>
      <c r="G120" s="276"/>
      <c r="H120" s="287">
        <f>E120*B120</f>
        <v>40000</v>
      </c>
    </row>
    <row r="121" spans="1:8" ht="18.600000000000001" x14ac:dyDescent="0.3">
      <c r="A121" s="47" t="s">
        <v>177</v>
      </c>
      <c r="B121" s="45">
        <v>800</v>
      </c>
      <c r="C121" s="327">
        <v>3</v>
      </c>
      <c r="D121" s="45">
        <f>B121*C121</f>
        <v>2400</v>
      </c>
      <c r="E121" s="327">
        <f t="shared" si="19"/>
        <v>3</v>
      </c>
      <c r="F121" s="225"/>
      <c r="G121" s="276"/>
      <c r="H121" s="287">
        <f>E121*B121</f>
        <v>2400</v>
      </c>
    </row>
    <row r="122" spans="1:8" ht="18.600000000000001" x14ac:dyDescent="0.3">
      <c r="A122" s="49" t="s">
        <v>46</v>
      </c>
      <c r="B122" s="50">
        <v>3500</v>
      </c>
      <c r="C122" s="367">
        <v>2</v>
      </c>
      <c r="D122" s="45">
        <f>B122*C122</f>
        <v>7000</v>
      </c>
      <c r="E122" s="367">
        <f t="shared" si="19"/>
        <v>2</v>
      </c>
      <c r="F122" s="225"/>
      <c r="G122" s="276"/>
      <c r="H122" s="287">
        <f>E122*B122</f>
        <v>7000</v>
      </c>
    </row>
    <row r="123" spans="1:8" ht="18.600000000000001" x14ac:dyDescent="0.3">
      <c r="A123" s="47" t="s">
        <v>47</v>
      </c>
      <c r="B123" s="45">
        <v>1200</v>
      </c>
      <c r="C123" s="367">
        <v>5</v>
      </c>
      <c r="D123" s="45">
        <f t="shared" ref="D123:D133" si="20">B123*C123</f>
        <v>6000</v>
      </c>
      <c r="E123" s="367">
        <f t="shared" si="19"/>
        <v>5</v>
      </c>
      <c r="F123" s="226"/>
      <c r="G123" s="276"/>
      <c r="H123" s="287">
        <f>E123*B123</f>
        <v>6000</v>
      </c>
    </row>
    <row r="124" spans="1:8" ht="18.600000000000001" x14ac:dyDescent="0.3">
      <c r="A124" s="47" t="s">
        <v>312</v>
      </c>
      <c r="B124" s="45">
        <v>6000</v>
      </c>
      <c r="C124" s="331">
        <v>0</v>
      </c>
      <c r="D124" s="45">
        <f t="shared" si="20"/>
        <v>0</v>
      </c>
      <c r="E124" s="412">
        <v>1</v>
      </c>
      <c r="F124" s="402">
        <f>E124*B124</f>
        <v>6000</v>
      </c>
      <c r="G124" s="276"/>
    </row>
    <row r="125" spans="1:8" ht="18.600000000000001" hidden="1" outlineLevel="1" x14ac:dyDescent="0.45">
      <c r="A125" s="47" t="s">
        <v>115</v>
      </c>
      <c r="B125" s="45"/>
      <c r="C125" s="307">
        <v>0</v>
      </c>
      <c r="D125" s="45">
        <f t="shared" si="20"/>
        <v>0</v>
      </c>
      <c r="E125" s="330">
        <f t="shared" si="19"/>
        <v>0</v>
      </c>
      <c r="F125" s="225">
        <f t="shared" ref="F125:F133" si="21">D125</f>
        <v>0</v>
      </c>
      <c r="G125" s="276"/>
    </row>
    <row r="126" spans="1:8" ht="18.600000000000001" hidden="1" outlineLevel="1" x14ac:dyDescent="0.45">
      <c r="A126" s="47" t="s">
        <v>127</v>
      </c>
      <c r="B126" s="45"/>
      <c r="C126" s="307">
        <v>0</v>
      </c>
      <c r="D126" s="45">
        <f t="shared" si="20"/>
        <v>0</v>
      </c>
      <c r="E126" s="330">
        <f t="shared" si="19"/>
        <v>0</v>
      </c>
      <c r="F126" s="225">
        <f t="shared" si="21"/>
        <v>0</v>
      </c>
      <c r="G126" s="274"/>
    </row>
    <row r="127" spans="1:8" ht="18.600000000000001" hidden="1" outlineLevel="1" x14ac:dyDescent="0.45">
      <c r="A127" s="14"/>
      <c r="B127" s="13">
        <v>0</v>
      </c>
      <c r="C127" s="307">
        <v>0</v>
      </c>
      <c r="D127" s="45">
        <f t="shared" si="20"/>
        <v>0</v>
      </c>
      <c r="E127" s="330">
        <f t="shared" si="19"/>
        <v>0</v>
      </c>
      <c r="F127" s="225">
        <f t="shared" si="21"/>
        <v>0</v>
      </c>
      <c r="G127" s="274"/>
    </row>
    <row r="128" spans="1:8" ht="18.600000000000001" hidden="1" outlineLevel="1" x14ac:dyDescent="0.45">
      <c r="A128" s="14"/>
      <c r="B128" s="13">
        <v>0</v>
      </c>
      <c r="C128" s="307">
        <v>0</v>
      </c>
      <c r="D128" s="45">
        <f t="shared" si="20"/>
        <v>0</v>
      </c>
      <c r="E128" s="330">
        <f t="shared" si="19"/>
        <v>0</v>
      </c>
      <c r="F128" s="225">
        <f t="shared" si="21"/>
        <v>0</v>
      </c>
      <c r="G128" s="274"/>
    </row>
    <row r="129" spans="1:8" ht="18.600000000000001" hidden="1" outlineLevel="1" x14ac:dyDescent="0.45">
      <c r="A129" s="14"/>
      <c r="B129" s="13">
        <v>0</v>
      </c>
      <c r="C129" s="307">
        <v>0</v>
      </c>
      <c r="D129" s="45">
        <f t="shared" si="20"/>
        <v>0</v>
      </c>
      <c r="E129" s="330">
        <f t="shared" si="19"/>
        <v>0</v>
      </c>
      <c r="F129" s="225">
        <f t="shared" si="21"/>
        <v>0</v>
      </c>
      <c r="G129" s="274"/>
    </row>
    <row r="130" spans="1:8" ht="18.600000000000001" hidden="1" outlineLevel="1" x14ac:dyDescent="0.45">
      <c r="A130" s="14"/>
      <c r="B130" s="13">
        <v>0</v>
      </c>
      <c r="C130" s="307">
        <v>0</v>
      </c>
      <c r="D130" s="45">
        <f t="shared" si="20"/>
        <v>0</v>
      </c>
      <c r="E130" s="330">
        <f t="shared" si="19"/>
        <v>0</v>
      </c>
      <c r="F130" s="225">
        <f t="shared" si="21"/>
        <v>0</v>
      </c>
      <c r="G130" s="274"/>
    </row>
    <row r="131" spans="1:8" ht="18.600000000000001" hidden="1" outlineLevel="1" x14ac:dyDescent="0.45">
      <c r="A131" s="14"/>
      <c r="B131" s="13">
        <v>0</v>
      </c>
      <c r="C131" s="307">
        <v>0</v>
      </c>
      <c r="D131" s="45">
        <f t="shared" si="20"/>
        <v>0</v>
      </c>
      <c r="E131" s="330">
        <f t="shared" si="19"/>
        <v>0</v>
      </c>
      <c r="F131" s="225">
        <f t="shared" si="21"/>
        <v>0</v>
      </c>
      <c r="G131" s="274"/>
    </row>
    <row r="132" spans="1:8" ht="18.600000000000001" hidden="1" outlineLevel="1" x14ac:dyDescent="0.45">
      <c r="A132" s="14"/>
      <c r="B132" s="13">
        <v>0</v>
      </c>
      <c r="C132" s="307">
        <v>0</v>
      </c>
      <c r="D132" s="45">
        <f t="shared" si="20"/>
        <v>0</v>
      </c>
      <c r="E132" s="330">
        <f t="shared" si="19"/>
        <v>0</v>
      </c>
      <c r="F132" s="225">
        <f t="shared" si="21"/>
        <v>0</v>
      </c>
      <c r="G132" s="274"/>
    </row>
    <row r="133" spans="1:8" ht="18.600000000000001" hidden="1" outlineLevel="1" x14ac:dyDescent="0.45">
      <c r="A133" s="14"/>
      <c r="B133" s="13">
        <v>0</v>
      </c>
      <c r="C133" s="307">
        <v>0</v>
      </c>
      <c r="D133" s="45">
        <f t="shared" si="20"/>
        <v>0</v>
      </c>
      <c r="E133" s="330">
        <f t="shared" si="19"/>
        <v>0</v>
      </c>
      <c r="F133" s="225">
        <f t="shared" si="21"/>
        <v>0</v>
      </c>
      <c r="G133" s="274"/>
    </row>
    <row r="134" spans="1:8" hidden="1" outlineLevel="1" x14ac:dyDescent="0.45">
      <c r="A134" s="286"/>
      <c r="G134" s="23"/>
    </row>
    <row r="135" spans="1:8" ht="63.75" customHeight="1" collapsed="1" thickBot="1" x14ac:dyDescent="0.5">
      <c r="A135" s="22" t="s">
        <v>12</v>
      </c>
      <c r="B135" s="21" t="s">
        <v>42</v>
      </c>
      <c r="C135" s="309" t="s">
        <v>160</v>
      </c>
      <c r="D135" s="104" t="s">
        <v>161</v>
      </c>
      <c r="E135" s="352" t="s">
        <v>159</v>
      </c>
    </row>
    <row r="136" spans="1:8" ht="19.2" thickBot="1" x14ac:dyDescent="0.5">
      <c r="A136" s="57">
        <f>SUM(D137:D151)</f>
        <v>0</v>
      </c>
      <c r="B136" s="26" t="s">
        <v>4</v>
      </c>
      <c r="C136" s="305" t="s">
        <v>5</v>
      </c>
      <c r="D136" s="105">
        <f>SUM(D137:D152)</f>
        <v>0</v>
      </c>
      <c r="E136" s="353">
        <f>SUM(F137:F151)</f>
        <v>0</v>
      </c>
      <c r="F136" s="459" t="s">
        <v>55</v>
      </c>
      <c r="G136" s="460"/>
      <c r="H136" s="460"/>
    </row>
    <row r="137" spans="1:8" s="205" customFormat="1" ht="18.600000000000001" x14ac:dyDescent="0.3">
      <c r="A137" s="241" t="s">
        <v>76</v>
      </c>
      <c r="B137" s="237">
        <v>7000</v>
      </c>
      <c r="C137" s="332"/>
      <c r="D137" s="237">
        <f t="shared" ref="D137:D144" si="22">B137*C137</f>
        <v>0</v>
      </c>
      <c r="E137" s="332">
        <f>C137</f>
        <v>0</v>
      </c>
      <c r="F137" s="238">
        <f t="shared" ref="F137:F147" si="23">D137</f>
        <v>0</v>
      </c>
      <c r="G137" s="275"/>
      <c r="H137" s="290"/>
    </row>
    <row r="138" spans="1:8" s="205" customFormat="1" ht="18.600000000000001" x14ac:dyDescent="0.3">
      <c r="A138" s="235" t="s">
        <v>77</v>
      </c>
      <c r="B138" s="242">
        <v>8000</v>
      </c>
      <c r="C138" s="332"/>
      <c r="D138" s="237">
        <f t="shared" si="22"/>
        <v>0</v>
      </c>
      <c r="E138" s="332">
        <f t="shared" ref="E138:E147" si="24">C138</f>
        <v>0</v>
      </c>
      <c r="F138" s="238">
        <f t="shared" si="23"/>
        <v>0</v>
      </c>
      <c r="G138" s="276"/>
      <c r="H138" s="75"/>
    </row>
    <row r="139" spans="1:8" s="205" customFormat="1" ht="18.600000000000001" x14ac:dyDescent="0.3">
      <c r="A139" s="235" t="s">
        <v>41</v>
      </c>
      <c r="B139" s="242">
        <v>10000</v>
      </c>
      <c r="C139" s="332"/>
      <c r="D139" s="237">
        <f t="shared" si="22"/>
        <v>0</v>
      </c>
      <c r="E139" s="332">
        <f t="shared" si="24"/>
        <v>0</v>
      </c>
      <c r="F139" s="238">
        <f t="shared" si="23"/>
        <v>0</v>
      </c>
      <c r="G139" s="276"/>
      <c r="H139" s="75"/>
    </row>
    <row r="140" spans="1:8" s="205" customFormat="1" ht="18.600000000000001" x14ac:dyDescent="0.3">
      <c r="A140" s="235" t="s">
        <v>78</v>
      </c>
      <c r="B140" s="242">
        <v>85000</v>
      </c>
      <c r="C140" s="332"/>
      <c r="D140" s="237">
        <f t="shared" si="22"/>
        <v>0</v>
      </c>
      <c r="E140" s="332">
        <f t="shared" si="24"/>
        <v>0</v>
      </c>
      <c r="F140" s="238">
        <f t="shared" si="23"/>
        <v>0</v>
      </c>
      <c r="G140" s="276"/>
      <c r="H140" s="75"/>
    </row>
    <row r="141" spans="1:8" s="205" customFormat="1" ht="18.600000000000001" x14ac:dyDescent="0.3">
      <c r="A141" s="235" t="s">
        <v>246</v>
      </c>
      <c r="B141" s="242">
        <v>40000</v>
      </c>
      <c r="C141" s="332"/>
      <c r="D141" s="237">
        <f t="shared" si="22"/>
        <v>0</v>
      </c>
      <c r="E141" s="332">
        <f t="shared" si="24"/>
        <v>0</v>
      </c>
      <c r="F141" s="238">
        <f t="shared" si="23"/>
        <v>0</v>
      </c>
      <c r="G141" s="276"/>
      <c r="H141" s="75"/>
    </row>
    <row r="142" spans="1:8" s="205" customFormat="1" ht="18.600000000000001" x14ac:dyDescent="0.3">
      <c r="A142" s="235" t="s">
        <v>73</v>
      </c>
      <c r="B142" s="242">
        <v>1800</v>
      </c>
      <c r="C142" s="332"/>
      <c r="D142" s="237">
        <f t="shared" si="22"/>
        <v>0</v>
      </c>
      <c r="E142" s="332">
        <f t="shared" si="24"/>
        <v>0</v>
      </c>
      <c r="F142" s="238">
        <f t="shared" si="23"/>
        <v>0</v>
      </c>
      <c r="G142" s="276"/>
      <c r="H142" s="75"/>
    </row>
    <row r="143" spans="1:8" s="205" customFormat="1" ht="18.600000000000001" x14ac:dyDescent="0.3">
      <c r="A143" s="235" t="s">
        <v>44</v>
      </c>
      <c r="B143" s="242">
        <v>1800</v>
      </c>
      <c r="C143" s="332"/>
      <c r="D143" s="237">
        <f t="shared" si="22"/>
        <v>0</v>
      </c>
      <c r="E143" s="332">
        <f t="shared" si="24"/>
        <v>0</v>
      </c>
      <c r="F143" s="238">
        <f t="shared" si="23"/>
        <v>0</v>
      </c>
      <c r="G143" s="276"/>
      <c r="H143" s="75"/>
    </row>
    <row r="144" spans="1:8" s="205" customFormat="1" ht="18.600000000000001" x14ac:dyDescent="0.3">
      <c r="A144" s="243" t="s">
        <v>72</v>
      </c>
      <c r="B144" s="242">
        <v>8000</v>
      </c>
      <c r="C144" s="332"/>
      <c r="D144" s="237">
        <f t="shared" si="22"/>
        <v>0</v>
      </c>
      <c r="E144" s="332">
        <f t="shared" si="24"/>
        <v>0</v>
      </c>
      <c r="F144" s="238">
        <f t="shared" si="23"/>
        <v>0</v>
      </c>
      <c r="G144" s="276"/>
      <c r="H144" s="75"/>
    </row>
    <row r="145" spans="1:8" s="205" customFormat="1" ht="18.600000000000001" x14ac:dyDescent="0.3">
      <c r="A145" s="235" t="s">
        <v>116</v>
      </c>
      <c r="B145" s="242">
        <v>30000</v>
      </c>
      <c r="C145" s="332"/>
      <c r="D145" s="237">
        <f t="shared" ref="D145:D152" si="25">B145*C145</f>
        <v>0</v>
      </c>
      <c r="E145" s="332">
        <f t="shared" si="24"/>
        <v>0</v>
      </c>
      <c r="F145" s="238">
        <f t="shared" si="23"/>
        <v>0</v>
      </c>
      <c r="G145" s="276"/>
      <c r="H145" s="75"/>
    </row>
    <row r="146" spans="1:8" s="205" customFormat="1" ht="18.600000000000001" x14ac:dyDescent="0.3">
      <c r="A146" s="235" t="s">
        <v>52</v>
      </c>
      <c r="B146" s="242">
        <v>1600</v>
      </c>
      <c r="C146" s="332"/>
      <c r="D146" s="237">
        <f t="shared" si="25"/>
        <v>0</v>
      </c>
      <c r="E146" s="332">
        <f t="shared" si="24"/>
        <v>0</v>
      </c>
      <c r="F146" s="238">
        <f t="shared" si="23"/>
        <v>0</v>
      </c>
      <c r="G146" s="276"/>
      <c r="H146" s="75"/>
    </row>
    <row r="147" spans="1:8" s="205" customFormat="1" ht="18.600000000000001" x14ac:dyDescent="0.3">
      <c r="A147" s="235" t="s">
        <v>79</v>
      </c>
      <c r="B147" s="242">
        <v>15000</v>
      </c>
      <c r="C147" s="332"/>
      <c r="D147" s="237">
        <f t="shared" si="25"/>
        <v>0</v>
      </c>
      <c r="E147" s="332">
        <f t="shared" si="24"/>
        <v>0</v>
      </c>
      <c r="F147" s="238">
        <f t="shared" si="23"/>
        <v>0</v>
      </c>
      <c r="G147" s="276"/>
      <c r="H147" s="75"/>
    </row>
    <row r="148" spans="1:8" ht="18.600000000000001" x14ac:dyDescent="0.3">
      <c r="A148" s="235" t="s">
        <v>241</v>
      </c>
      <c r="B148" s="242">
        <v>25000</v>
      </c>
      <c r="C148" s="332"/>
      <c r="D148" s="237">
        <f t="shared" si="25"/>
        <v>0</v>
      </c>
      <c r="E148" s="332">
        <f t="shared" ref="E148:F152" si="26">C148</f>
        <v>0</v>
      </c>
      <c r="F148" s="238">
        <f t="shared" si="26"/>
        <v>0</v>
      </c>
      <c r="G148" s="276"/>
    </row>
    <row r="149" spans="1:8" ht="18.600000000000001" x14ac:dyDescent="0.3">
      <c r="A149" s="235" t="s">
        <v>242</v>
      </c>
      <c r="B149" s="242">
        <v>15002</v>
      </c>
      <c r="C149" s="332"/>
      <c r="D149" s="237">
        <f t="shared" si="25"/>
        <v>0</v>
      </c>
      <c r="E149" s="332">
        <f t="shared" si="26"/>
        <v>0</v>
      </c>
      <c r="F149" s="238">
        <f t="shared" si="26"/>
        <v>0</v>
      </c>
      <c r="G149" s="276"/>
    </row>
    <row r="150" spans="1:8" ht="18.600000000000001" outlineLevel="1" x14ac:dyDescent="0.3">
      <c r="A150" s="235"/>
      <c r="B150" s="242"/>
      <c r="C150" s="332"/>
      <c r="D150" s="237">
        <f t="shared" si="25"/>
        <v>0</v>
      </c>
      <c r="E150" s="332">
        <f t="shared" si="26"/>
        <v>0</v>
      </c>
      <c r="F150" s="238">
        <f t="shared" si="26"/>
        <v>0</v>
      </c>
      <c r="G150" s="276"/>
    </row>
    <row r="151" spans="1:8" ht="18.600000000000001" outlineLevel="1" x14ac:dyDescent="0.3">
      <c r="A151" s="235"/>
      <c r="B151" s="242"/>
      <c r="C151" s="332"/>
      <c r="D151" s="237">
        <f t="shared" si="25"/>
        <v>0</v>
      </c>
      <c r="E151" s="332">
        <f t="shared" si="26"/>
        <v>0</v>
      </c>
      <c r="F151" s="238">
        <f t="shared" si="26"/>
        <v>0</v>
      </c>
      <c r="G151" s="276"/>
    </row>
    <row r="152" spans="1:8" ht="18.600000000000001" outlineLevel="1" x14ac:dyDescent="0.3">
      <c r="A152" s="235"/>
      <c r="B152" s="242"/>
      <c r="C152" s="332"/>
      <c r="D152" s="237">
        <f t="shared" si="25"/>
        <v>0</v>
      </c>
      <c r="E152" s="332">
        <f t="shared" si="26"/>
        <v>0</v>
      </c>
      <c r="F152" s="238">
        <f t="shared" si="26"/>
        <v>0</v>
      </c>
      <c r="G152" s="276"/>
    </row>
    <row r="153" spans="1:8" ht="63.75" customHeight="1" thickBot="1" x14ac:dyDescent="0.5">
      <c r="A153" s="79" t="s">
        <v>23</v>
      </c>
      <c r="B153" s="80" t="s">
        <v>29</v>
      </c>
      <c r="C153" s="309" t="s">
        <v>160</v>
      </c>
      <c r="D153" s="104" t="s">
        <v>161</v>
      </c>
      <c r="E153" s="352" t="s">
        <v>159</v>
      </c>
      <c r="F153" s="227"/>
      <c r="G153" s="279"/>
    </row>
    <row r="154" spans="1:8" ht="19.2" thickBot="1" x14ac:dyDescent="0.35">
      <c r="A154" s="81">
        <f>SUM(D155:D158)</f>
        <v>0</v>
      </c>
      <c r="B154" s="72" t="s">
        <v>4</v>
      </c>
      <c r="C154" s="333" t="s">
        <v>5</v>
      </c>
      <c r="D154" s="105">
        <f>SUM(D155:D159)</f>
        <v>0</v>
      </c>
      <c r="E154" s="353">
        <f>SUM(F155:F158)</f>
        <v>0</v>
      </c>
      <c r="F154" s="461" t="s">
        <v>55</v>
      </c>
      <c r="G154" s="462"/>
      <c r="H154" s="462"/>
    </row>
    <row r="155" spans="1:8" ht="19.2" hidden="1" outlineLevel="1" thickBot="1" x14ac:dyDescent="0.35">
      <c r="A155" s="49" t="s">
        <v>38</v>
      </c>
      <c r="B155" s="50">
        <v>10000</v>
      </c>
      <c r="C155" s="334"/>
      <c r="D155" s="82">
        <f>B155*C155</f>
        <v>0</v>
      </c>
      <c r="E155" s="360">
        <f>C155</f>
        <v>0</v>
      </c>
      <c r="F155" s="226"/>
      <c r="G155" s="280"/>
      <c r="H155" s="287">
        <f>E155*B155</f>
        <v>0</v>
      </c>
    </row>
    <row r="156" spans="1:8" ht="19.2" hidden="1" outlineLevel="1" thickBot="1" x14ac:dyDescent="0.35">
      <c r="A156" s="47" t="s">
        <v>67</v>
      </c>
      <c r="B156" s="45">
        <v>10000</v>
      </c>
      <c r="C156" s="331"/>
      <c r="D156" s="82">
        <f>B156*C156</f>
        <v>0</v>
      </c>
      <c r="E156" s="354"/>
      <c r="F156" s="226"/>
      <c r="G156" s="276"/>
      <c r="H156" s="287">
        <f>E156*B156</f>
        <v>0</v>
      </c>
    </row>
    <row r="157" spans="1:8" ht="19.2" hidden="1" outlineLevel="1" thickBot="1" x14ac:dyDescent="0.35">
      <c r="A157" s="47"/>
      <c r="B157" s="45">
        <v>0</v>
      </c>
      <c r="C157" s="331"/>
      <c r="D157" s="83">
        <f>B157*C157</f>
        <v>0</v>
      </c>
      <c r="E157" s="354"/>
      <c r="F157" s="226"/>
      <c r="G157" s="276"/>
      <c r="H157" s="287">
        <f>E157*B157</f>
        <v>0</v>
      </c>
    </row>
    <row r="158" spans="1:8" ht="18.600000000000001" hidden="1" outlineLevel="1" x14ac:dyDescent="0.3">
      <c r="A158" s="47"/>
      <c r="B158" s="45">
        <v>0</v>
      </c>
      <c r="C158" s="335"/>
      <c r="D158" s="232">
        <f>B158*C158</f>
        <v>0</v>
      </c>
      <c r="E158" s="354"/>
      <c r="F158" s="226"/>
      <c r="G158" s="276"/>
      <c r="H158" s="287">
        <f>E158*B158</f>
        <v>0</v>
      </c>
    </row>
    <row r="159" spans="1:8" ht="18.600000000000001" collapsed="1" x14ac:dyDescent="0.45">
      <c r="A159" s="218"/>
      <c r="B159" s="45"/>
      <c r="C159" s="337"/>
      <c r="D159" s="45">
        <f>B159*C159</f>
        <v>0</v>
      </c>
      <c r="E159" s="337">
        <f>C159</f>
        <v>0</v>
      </c>
      <c r="G159" s="276"/>
      <c r="H159" s="287">
        <f>E159*B159</f>
        <v>0</v>
      </c>
    </row>
    <row r="160" spans="1:8" ht="63.75" customHeight="1" thickBot="1" x14ac:dyDescent="0.5">
      <c r="A160" s="22" t="s">
        <v>24</v>
      </c>
      <c r="B160" s="21" t="s">
        <v>29</v>
      </c>
      <c r="C160" s="309" t="s">
        <v>160</v>
      </c>
      <c r="D160" s="104" t="s">
        <v>161</v>
      </c>
      <c r="E160" s="352" t="s">
        <v>159</v>
      </c>
    </row>
    <row r="161" spans="1:8" ht="19.2" thickBot="1" x14ac:dyDescent="0.5">
      <c r="A161" s="57">
        <f>SUM(D162:D176)</f>
        <v>0</v>
      </c>
      <c r="B161" s="26" t="s">
        <v>4</v>
      </c>
      <c r="C161" s="305" t="s">
        <v>5</v>
      </c>
      <c r="D161" s="105">
        <f>SUM(D162:D176)</f>
        <v>0</v>
      </c>
      <c r="E161" s="353">
        <f>SUM(F162:F176)</f>
        <v>0</v>
      </c>
      <c r="F161" s="459" t="s">
        <v>55</v>
      </c>
      <c r="G161" s="460"/>
      <c r="H161" s="460"/>
    </row>
    <row r="162" spans="1:8" ht="19.2" thickBot="1" x14ac:dyDescent="0.5">
      <c r="A162" s="16" t="s">
        <v>244</v>
      </c>
      <c r="B162" s="240"/>
      <c r="C162" s="337">
        <v>1</v>
      </c>
      <c r="D162" s="82">
        <f>B162*C162</f>
        <v>0</v>
      </c>
      <c r="E162" s="337">
        <f>C162</f>
        <v>1</v>
      </c>
      <c r="F162" s="226"/>
      <c r="G162" s="275"/>
      <c r="H162" s="287">
        <f>E162*B162</f>
        <v>0</v>
      </c>
    </row>
    <row r="163" spans="1:8" ht="19.2" thickBot="1" x14ac:dyDescent="0.5">
      <c r="A163" s="14" t="s">
        <v>296</v>
      </c>
      <c r="B163" s="13">
        <v>30000</v>
      </c>
      <c r="C163" s="311">
        <v>1</v>
      </c>
      <c r="D163" s="82"/>
      <c r="E163" s="337">
        <f>C163</f>
        <v>1</v>
      </c>
      <c r="F163" s="226"/>
      <c r="G163" s="274"/>
      <c r="H163" s="287">
        <f>E163*B163</f>
        <v>30000</v>
      </c>
    </row>
    <row r="164" spans="1:8" ht="18.600000000000001" hidden="1" outlineLevel="1" x14ac:dyDescent="0.45">
      <c r="A164" s="14"/>
      <c r="B164" s="13"/>
      <c r="C164" s="311"/>
      <c r="D164" s="15"/>
      <c r="F164" s="225"/>
      <c r="G164" s="274"/>
    </row>
    <row r="165" spans="1:8" ht="18.600000000000001" hidden="1" outlineLevel="1" x14ac:dyDescent="0.45">
      <c r="A165" s="14"/>
      <c r="B165" s="13"/>
      <c r="C165" s="311"/>
      <c r="D165" s="13"/>
      <c r="F165" s="225"/>
      <c r="G165" s="274"/>
    </row>
    <row r="166" spans="1:8" ht="18.600000000000001" hidden="1" outlineLevel="1" x14ac:dyDescent="0.45">
      <c r="A166" s="14"/>
      <c r="B166" s="13">
        <v>0</v>
      </c>
      <c r="C166" s="307">
        <v>0</v>
      </c>
      <c r="D166" s="13">
        <f t="shared" ref="D166:D176" si="27">B166*C166</f>
        <v>0</v>
      </c>
      <c r="F166" s="225">
        <f t="shared" ref="F166:F176" si="28">D166</f>
        <v>0</v>
      </c>
      <c r="G166" s="274"/>
    </row>
    <row r="167" spans="1:8" ht="18.600000000000001" hidden="1" outlineLevel="1" x14ac:dyDescent="0.45">
      <c r="A167" s="14"/>
      <c r="B167" s="13">
        <v>0</v>
      </c>
      <c r="C167" s="307">
        <v>0</v>
      </c>
      <c r="D167" s="13">
        <f t="shared" si="27"/>
        <v>0</v>
      </c>
      <c r="F167" s="225">
        <f t="shared" si="28"/>
        <v>0</v>
      </c>
      <c r="G167" s="274"/>
    </row>
    <row r="168" spans="1:8" ht="18.600000000000001" hidden="1" outlineLevel="1" x14ac:dyDescent="0.45">
      <c r="A168" s="14"/>
      <c r="B168" s="13">
        <v>0</v>
      </c>
      <c r="C168" s="307">
        <v>0</v>
      </c>
      <c r="D168" s="13">
        <f t="shared" si="27"/>
        <v>0</v>
      </c>
      <c r="F168" s="225">
        <f t="shared" si="28"/>
        <v>0</v>
      </c>
      <c r="G168" s="274"/>
    </row>
    <row r="169" spans="1:8" ht="18.600000000000001" hidden="1" outlineLevel="1" x14ac:dyDescent="0.45">
      <c r="A169" s="14"/>
      <c r="B169" s="13">
        <v>0</v>
      </c>
      <c r="C169" s="307">
        <v>0</v>
      </c>
      <c r="D169" s="13">
        <f t="shared" si="27"/>
        <v>0</v>
      </c>
      <c r="F169" s="225">
        <f t="shared" si="28"/>
        <v>0</v>
      </c>
      <c r="G169" s="274"/>
    </row>
    <row r="170" spans="1:8" ht="18.600000000000001" hidden="1" outlineLevel="1" x14ac:dyDescent="0.45">
      <c r="A170" s="14"/>
      <c r="B170" s="13">
        <v>0</v>
      </c>
      <c r="C170" s="307">
        <v>0</v>
      </c>
      <c r="D170" s="13">
        <f t="shared" si="27"/>
        <v>0</v>
      </c>
      <c r="F170" s="225">
        <f t="shared" si="28"/>
        <v>0</v>
      </c>
      <c r="G170" s="274"/>
    </row>
    <row r="171" spans="1:8" ht="18.600000000000001" hidden="1" outlineLevel="1" x14ac:dyDescent="0.45">
      <c r="A171" s="14"/>
      <c r="B171" s="13">
        <v>0</v>
      </c>
      <c r="C171" s="307">
        <v>0</v>
      </c>
      <c r="D171" s="13">
        <f t="shared" si="27"/>
        <v>0</v>
      </c>
      <c r="F171" s="225">
        <f t="shared" si="28"/>
        <v>0</v>
      </c>
      <c r="G171" s="274"/>
    </row>
    <row r="172" spans="1:8" ht="18.600000000000001" hidden="1" outlineLevel="1" x14ac:dyDescent="0.45">
      <c r="A172" s="14"/>
      <c r="B172" s="13">
        <v>0</v>
      </c>
      <c r="C172" s="307">
        <v>0</v>
      </c>
      <c r="D172" s="13">
        <f t="shared" si="27"/>
        <v>0</v>
      </c>
      <c r="F172" s="225">
        <f t="shared" si="28"/>
        <v>0</v>
      </c>
      <c r="G172" s="274"/>
    </row>
    <row r="173" spans="1:8" ht="18.600000000000001" hidden="1" outlineLevel="1" x14ac:dyDescent="0.45">
      <c r="A173" s="14"/>
      <c r="B173" s="13">
        <v>0</v>
      </c>
      <c r="C173" s="307">
        <v>0</v>
      </c>
      <c r="D173" s="13">
        <f t="shared" si="27"/>
        <v>0</v>
      </c>
      <c r="F173" s="225">
        <f t="shared" si="28"/>
        <v>0</v>
      </c>
      <c r="G173" s="274"/>
    </row>
    <row r="174" spans="1:8" ht="18.600000000000001" hidden="1" outlineLevel="1" x14ac:dyDescent="0.45">
      <c r="A174" s="14"/>
      <c r="B174" s="13">
        <v>0</v>
      </c>
      <c r="C174" s="307">
        <v>0</v>
      </c>
      <c r="D174" s="13">
        <f t="shared" si="27"/>
        <v>0</v>
      </c>
      <c r="F174" s="225">
        <f t="shared" si="28"/>
        <v>0</v>
      </c>
      <c r="G174" s="274"/>
    </row>
    <row r="175" spans="1:8" ht="18.600000000000001" hidden="1" outlineLevel="1" x14ac:dyDescent="0.45">
      <c r="A175" s="14"/>
      <c r="B175" s="13">
        <v>0</v>
      </c>
      <c r="C175" s="307">
        <v>0</v>
      </c>
      <c r="D175" s="13">
        <f t="shared" si="27"/>
        <v>0</v>
      </c>
      <c r="F175" s="225">
        <f t="shared" si="28"/>
        <v>0</v>
      </c>
      <c r="G175" s="274"/>
    </row>
    <row r="176" spans="1:8" ht="18.600000000000001" hidden="1" outlineLevel="1" x14ac:dyDescent="0.45">
      <c r="A176" s="14"/>
      <c r="B176" s="13">
        <v>0</v>
      </c>
      <c r="C176" s="307">
        <v>0</v>
      </c>
      <c r="D176" s="13">
        <f t="shared" si="27"/>
        <v>0</v>
      </c>
      <c r="F176" s="225">
        <f t="shared" si="28"/>
        <v>0</v>
      </c>
      <c r="G176" s="274"/>
    </row>
    <row r="177" spans="1:8" hidden="1" outlineLevel="1" x14ac:dyDescent="0.45"/>
    <row r="178" spans="1:8" ht="63.75" customHeight="1" collapsed="1" thickBot="1" x14ac:dyDescent="0.5">
      <c r="A178" s="22" t="s">
        <v>26</v>
      </c>
      <c r="B178" s="21" t="s">
        <v>29</v>
      </c>
      <c r="C178" s="309" t="s">
        <v>160</v>
      </c>
      <c r="D178" s="104" t="s">
        <v>161</v>
      </c>
      <c r="E178" s="352" t="s">
        <v>159</v>
      </c>
    </row>
    <row r="179" spans="1:8" ht="19.2" thickBot="1" x14ac:dyDescent="0.5">
      <c r="A179" s="57">
        <f>SUM(D180:D194)</f>
        <v>205149.44300740739</v>
      </c>
      <c r="B179" s="26" t="s">
        <v>4</v>
      </c>
      <c r="C179" s="305" t="s">
        <v>5</v>
      </c>
      <c r="D179" s="105">
        <f>SUM(D180:D181)</f>
        <v>205149.44300740739</v>
      </c>
      <c r="E179" s="353">
        <f>SUM(F180:F194)</f>
        <v>262360</v>
      </c>
      <c r="F179" s="459" t="s">
        <v>55</v>
      </c>
      <c r="G179" s="460"/>
      <c r="H179" s="460"/>
    </row>
    <row r="180" spans="1:8" ht="18.600000000000001" x14ac:dyDescent="0.45">
      <c r="A180" s="16" t="s">
        <v>26</v>
      </c>
      <c r="B180" s="15">
        <v>8000</v>
      </c>
      <c r="C180" s="338">
        <f>Díj!C142</f>
        <v>21.325305925925925</v>
      </c>
      <c r="D180" s="15">
        <f>B180*C180</f>
        <v>170602.4474074074</v>
      </c>
      <c r="E180" s="420">
        <f>16+5+2</f>
        <v>23</v>
      </c>
      <c r="F180" s="442">
        <f>E180*B180</f>
        <v>184000</v>
      </c>
      <c r="G180" s="274"/>
    </row>
    <row r="181" spans="1:8" ht="18.600000000000001" x14ac:dyDescent="0.45">
      <c r="A181" s="14" t="s">
        <v>106</v>
      </c>
      <c r="B181" s="13">
        <v>120</v>
      </c>
      <c r="C181" s="339">
        <f>C180*27/2</f>
        <v>287.89162999999996</v>
      </c>
      <c r="D181" s="13">
        <f t="shared" ref="D181:D194" si="29">B181*C181</f>
        <v>34546.995599999995</v>
      </c>
      <c r="E181" s="339">
        <f>16*33</f>
        <v>528</v>
      </c>
      <c r="F181" s="399">
        <f>E181*B181</f>
        <v>63360</v>
      </c>
      <c r="G181" s="274"/>
    </row>
    <row r="182" spans="1:8" ht="18.600000000000001" hidden="1" outlineLevel="1" x14ac:dyDescent="0.45">
      <c r="A182" s="14" t="s">
        <v>316</v>
      </c>
      <c r="B182" s="13">
        <v>15000</v>
      </c>
      <c r="C182" s="307"/>
      <c r="D182" s="13">
        <f t="shared" si="29"/>
        <v>0</v>
      </c>
      <c r="E182" s="339">
        <v>1</v>
      </c>
      <c r="F182" s="399">
        <f>E182*B182</f>
        <v>15000</v>
      </c>
      <c r="G182" s="274"/>
    </row>
    <row r="183" spans="1:8" ht="18.600000000000001" hidden="1" outlineLevel="1" x14ac:dyDescent="0.45">
      <c r="A183" s="14"/>
      <c r="B183" s="13">
        <v>0</v>
      </c>
      <c r="C183" s="307"/>
      <c r="D183" s="13">
        <f t="shared" si="29"/>
        <v>0</v>
      </c>
      <c r="F183" s="225">
        <f t="shared" ref="F183:F194" si="30">D183</f>
        <v>0</v>
      </c>
      <c r="G183" s="274"/>
    </row>
    <row r="184" spans="1:8" ht="18.600000000000001" hidden="1" outlineLevel="1" x14ac:dyDescent="0.45">
      <c r="A184" s="14"/>
      <c r="B184" s="13">
        <v>0</v>
      </c>
      <c r="C184" s="307"/>
      <c r="D184" s="13">
        <f t="shared" si="29"/>
        <v>0</v>
      </c>
      <c r="F184" s="225">
        <f t="shared" si="30"/>
        <v>0</v>
      </c>
      <c r="G184" s="274"/>
    </row>
    <row r="185" spans="1:8" ht="18.600000000000001" hidden="1" outlineLevel="1" x14ac:dyDescent="0.45">
      <c r="A185" s="14"/>
      <c r="B185" s="13">
        <v>0</v>
      </c>
      <c r="C185" s="307"/>
      <c r="D185" s="13">
        <f t="shared" si="29"/>
        <v>0</v>
      </c>
      <c r="F185" s="225">
        <f t="shared" si="30"/>
        <v>0</v>
      </c>
      <c r="G185" s="274"/>
    </row>
    <row r="186" spans="1:8" ht="18.600000000000001" hidden="1" outlineLevel="1" x14ac:dyDescent="0.45">
      <c r="A186" s="14"/>
      <c r="B186" s="13">
        <v>0</v>
      </c>
      <c r="C186" s="307"/>
      <c r="D186" s="13">
        <f t="shared" si="29"/>
        <v>0</v>
      </c>
      <c r="F186" s="225">
        <f t="shared" si="30"/>
        <v>0</v>
      </c>
      <c r="G186" s="274"/>
    </row>
    <row r="187" spans="1:8" ht="18.600000000000001" hidden="1" outlineLevel="1" x14ac:dyDescent="0.45">
      <c r="A187" s="14"/>
      <c r="B187" s="13">
        <v>0</v>
      </c>
      <c r="C187" s="307"/>
      <c r="D187" s="13">
        <f t="shared" si="29"/>
        <v>0</v>
      </c>
      <c r="F187" s="225">
        <f t="shared" si="30"/>
        <v>0</v>
      </c>
      <c r="G187" s="274"/>
    </row>
    <row r="188" spans="1:8" ht="18.600000000000001" hidden="1" outlineLevel="1" x14ac:dyDescent="0.45">
      <c r="A188" s="14"/>
      <c r="B188" s="13">
        <v>0</v>
      </c>
      <c r="C188" s="307"/>
      <c r="D188" s="13">
        <f t="shared" si="29"/>
        <v>0</v>
      </c>
      <c r="F188" s="225">
        <f t="shared" si="30"/>
        <v>0</v>
      </c>
      <c r="G188" s="274"/>
    </row>
    <row r="189" spans="1:8" ht="18.600000000000001" hidden="1" outlineLevel="1" x14ac:dyDescent="0.45">
      <c r="A189" s="14"/>
      <c r="B189" s="13">
        <v>0</v>
      </c>
      <c r="C189" s="307"/>
      <c r="D189" s="13">
        <f t="shared" si="29"/>
        <v>0</v>
      </c>
      <c r="F189" s="225">
        <f t="shared" si="30"/>
        <v>0</v>
      </c>
      <c r="G189" s="274"/>
    </row>
    <row r="190" spans="1:8" ht="18.600000000000001" hidden="1" outlineLevel="1" x14ac:dyDescent="0.45">
      <c r="A190" s="14"/>
      <c r="B190" s="13">
        <v>0</v>
      </c>
      <c r="C190" s="307"/>
      <c r="D190" s="13">
        <f t="shared" si="29"/>
        <v>0</v>
      </c>
      <c r="F190" s="225">
        <f t="shared" si="30"/>
        <v>0</v>
      </c>
      <c r="G190" s="274"/>
    </row>
    <row r="191" spans="1:8" ht="18.600000000000001" hidden="1" outlineLevel="1" x14ac:dyDescent="0.45">
      <c r="A191" s="14"/>
      <c r="B191" s="13">
        <v>0</v>
      </c>
      <c r="C191" s="307"/>
      <c r="D191" s="13">
        <f t="shared" si="29"/>
        <v>0</v>
      </c>
      <c r="F191" s="225">
        <f t="shared" si="30"/>
        <v>0</v>
      </c>
      <c r="G191" s="274"/>
    </row>
    <row r="192" spans="1:8" ht="18.600000000000001" hidden="1" outlineLevel="1" x14ac:dyDescent="0.45">
      <c r="A192" s="14"/>
      <c r="B192" s="13">
        <v>0</v>
      </c>
      <c r="C192" s="307"/>
      <c r="D192" s="13">
        <f t="shared" si="29"/>
        <v>0</v>
      </c>
      <c r="F192" s="225">
        <f t="shared" si="30"/>
        <v>0</v>
      </c>
      <c r="G192" s="274"/>
    </row>
    <row r="193" spans="1:8" ht="18.600000000000001" hidden="1" outlineLevel="1" x14ac:dyDescent="0.45">
      <c r="A193" s="14"/>
      <c r="B193" s="13">
        <v>0</v>
      </c>
      <c r="C193" s="307"/>
      <c r="D193" s="13">
        <f t="shared" si="29"/>
        <v>0</v>
      </c>
      <c r="F193" s="225">
        <f t="shared" si="30"/>
        <v>0</v>
      </c>
      <c r="G193" s="274"/>
    </row>
    <row r="194" spans="1:8" ht="18.600000000000001" hidden="1" outlineLevel="1" x14ac:dyDescent="0.45">
      <c r="A194" s="14"/>
      <c r="B194" s="13">
        <v>0</v>
      </c>
      <c r="C194" s="307"/>
      <c r="D194" s="13">
        <f t="shared" si="29"/>
        <v>0</v>
      </c>
      <c r="F194" s="225">
        <f t="shared" si="30"/>
        <v>0</v>
      </c>
      <c r="G194" s="274"/>
    </row>
    <row r="195" spans="1:8" ht="63.75" customHeight="1" collapsed="1" thickBot="1" x14ac:dyDescent="0.5">
      <c r="A195" s="22" t="s">
        <v>27</v>
      </c>
      <c r="B195" s="21" t="s">
        <v>29</v>
      </c>
      <c r="C195" s="309" t="s">
        <v>160</v>
      </c>
      <c r="D195" s="104" t="s">
        <v>161</v>
      </c>
      <c r="E195" s="352" t="s">
        <v>159</v>
      </c>
    </row>
    <row r="196" spans="1:8" ht="19.2" thickBot="1" x14ac:dyDescent="0.5">
      <c r="A196" s="57">
        <f>SUM(D197:D200)</f>
        <v>111699.99999999999</v>
      </c>
      <c r="B196" s="26" t="s">
        <v>4</v>
      </c>
      <c r="C196" s="305" t="s">
        <v>5</v>
      </c>
      <c r="D196" s="105">
        <f>SUM(D197:D199)</f>
        <v>111699.99999999999</v>
      </c>
      <c r="E196" s="353">
        <f>SUM(F197:F212)</f>
        <v>148680</v>
      </c>
      <c r="F196" s="459" t="s">
        <v>55</v>
      </c>
      <c r="G196" s="460"/>
      <c r="H196" s="460"/>
    </row>
    <row r="197" spans="1:8" ht="18.600000000000001" x14ac:dyDescent="0.45">
      <c r="A197" s="14" t="s">
        <v>297</v>
      </c>
      <c r="B197" s="15">
        <v>2000</v>
      </c>
      <c r="C197" s="310">
        <f>Díj!C149</f>
        <v>8</v>
      </c>
      <c r="D197" s="15">
        <f>B197*C197</f>
        <v>16000</v>
      </c>
      <c r="E197" s="310">
        <f>C197</f>
        <v>8</v>
      </c>
      <c r="F197" s="430">
        <f t="shared" ref="F197:F202" si="31">E197*B197</f>
        <v>16000</v>
      </c>
      <c r="G197" s="274"/>
    </row>
    <row r="198" spans="1:8" ht="18.600000000000001" x14ac:dyDescent="0.45">
      <c r="A198" s="400" t="s">
        <v>260</v>
      </c>
      <c r="B198" s="13">
        <v>11000</v>
      </c>
      <c r="C198" s="417">
        <f>Díj!C56</f>
        <v>8.6999999999999993</v>
      </c>
      <c r="D198" s="13">
        <f>B198*C198</f>
        <v>95699.999999999985</v>
      </c>
      <c r="E198" s="417">
        <f>C198</f>
        <v>8.6999999999999993</v>
      </c>
      <c r="F198" s="399">
        <f t="shared" si="31"/>
        <v>95699.999999999985</v>
      </c>
      <c r="G198" s="274"/>
    </row>
    <row r="199" spans="1:8" ht="18.600000000000001" x14ac:dyDescent="0.45">
      <c r="A199" s="14" t="s">
        <v>306</v>
      </c>
      <c r="B199" s="13">
        <v>16990</v>
      </c>
      <c r="C199" s="310"/>
      <c r="D199" s="13">
        <f>B199*C199</f>
        <v>0</v>
      </c>
      <c r="E199" s="339">
        <v>2</v>
      </c>
      <c r="F199" s="399">
        <f t="shared" si="31"/>
        <v>33980</v>
      </c>
      <c r="G199" s="274"/>
    </row>
    <row r="200" spans="1:8" ht="18.600000000000001" x14ac:dyDescent="0.45">
      <c r="A200" s="14" t="s">
        <v>307</v>
      </c>
      <c r="B200" s="13">
        <v>12990</v>
      </c>
      <c r="C200" s="310"/>
      <c r="D200" s="13"/>
      <c r="E200" s="414">
        <v>3</v>
      </c>
      <c r="F200" s="399">
        <f t="shared" si="31"/>
        <v>38970</v>
      </c>
      <c r="G200" s="274"/>
    </row>
    <row r="201" spans="1:8" ht="18.600000000000001" x14ac:dyDescent="0.45">
      <c r="A201" s="437" t="s">
        <v>320</v>
      </c>
      <c r="B201" s="432">
        <v>-50970</v>
      </c>
      <c r="C201" s="433"/>
      <c r="D201" s="434"/>
      <c r="E201" s="435">
        <v>1</v>
      </c>
      <c r="F201" s="436">
        <f t="shared" si="31"/>
        <v>-50970</v>
      </c>
      <c r="G201" s="274"/>
    </row>
    <row r="202" spans="1:8" ht="18.600000000000001" x14ac:dyDescent="0.45">
      <c r="A202" s="443" t="s">
        <v>324</v>
      </c>
      <c r="B202" s="13">
        <v>15000</v>
      </c>
      <c r="C202" s="310"/>
      <c r="D202" s="13"/>
      <c r="E202" s="339">
        <v>1</v>
      </c>
      <c r="F202" s="442">
        <f t="shared" si="31"/>
        <v>15000</v>
      </c>
      <c r="G202" s="274"/>
    </row>
    <row r="203" spans="1:8" ht="18.600000000000001" hidden="1" outlineLevel="1" x14ac:dyDescent="0.45">
      <c r="A203" s="14"/>
      <c r="B203" s="13">
        <v>500</v>
      </c>
      <c r="C203" s="310"/>
      <c r="D203" s="13"/>
      <c r="E203" s="310"/>
      <c r="F203" s="225"/>
      <c r="G203" s="274"/>
      <c r="H203" s="287">
        <f t="shared" ref="H203:H210" si="32">E203*B203</f>
        <v>0</v>
      </c>
    </row>
    <row r="204" spans="1:8" ht="18.600000000000001" hidden="1" outlineLevel="1" x14ac:dyDescent="0.45">
      <c r="A204" s="14"/>
      <c r="B204" s="13">
        <v>500</v>
      </c>
      <c r="C204" s="310"/>
      <c r="D204" s="13"/>
      <c r="E204" s="310"/>
      <c r="F204" s="225"/>
      <c r="G204" s="274"/>
      <c r="H204" s="287">
        <f t="shared" si="32"/>
        <v>0</v>
      </c>
    </row>
    <row r="205" spans="1:8" ht="18.600000000000001" hidden="1" outlineLevel="1" x14ac:dyDescent="0.45">
      <c r="A205" s="14"/>
      <c r="B205" s="13">
        <v>500</v>
      </c>
      <c r="C205" s="310"/>
      <c r="D205" s="13"/>
      <c r="E205" s="310"/>
      <c r="F205" s="225"/>
      <c r="G205" s="274"/>
      <c r="H205" s="287">
        <f t="shared" si="32"/>
        <v>0</v>
      </c>
    </row>
    <row r="206" spans="1:8" ht="18.600000000000001" hidden="1" outlineLevel="1" x14ac:dyDescent="0.45">
      <c r="A206" s="14"/>
      <c r="B206" s="13">
        <v>500</v>
      </c>
      <c r="C206" s="310"/>
      <c r="D206" s="13"/>
      <c r="E206" s="310"/>
      <c r="F206" s="225"/>
      <c r="G206" s="274"/>
      <c r="H206" s="287">
        <f t="shared" si="32"/>
        <v>0</v>
      </c>
    </row>
    <row r="207" spans="1:8" ht="18.600000000000001" hidden="1" outlineLevel="1" x14ac:dyDescent="0.45">
      <c r="A207" s="14"/>
      <c r="B207" s="13">
        <v>500</v>
      </c>
      <c r="C207" s="310"/>
      <c r="D207" s="13"/>
      <c r="E207" s="310"/>
      <c r="F207" s="225"/>
      <c r="G207" s="274"/>
      <c r="H207" s="287">
        <f t="shared" si="32"/>
        <v>0</v>
      </c>
    </row>
    <row r="208" spans="1:8" ht="18.600000000000001" hidden="1" outlineLevel="1" x14ac:dyDescent="0.45">
      <c r="A208" s="14"/>
      <c r="B208" s="13">
        <v>500</v>
      </c>
      <c r="C208" s="310"/>
      <c r="D208" s="13"/>
      <c r="E208" s="310"/>
      <c r="F208" s="225"/>
      <c r="G208" s="274"/>
      <c r="H208" s="287">
        <f t="shared" si="32"/>
        <v>0</v>
      </c>
    </row>
    <row r="209" spans="1:15" ht="18.600000000000001" hidden="1" outlineLevel="1" x14ac:dyDescent="0.45">
      <c r="A209" s="14"/>
      <c r="B209" s="13">
        <v>500</v>
      </c>
      <c r="C209" s="310"/>
      <c r="D209" s="13"/>
      <c r="E209" s="310"/>
      <c r="F209" s="225"/>
      <c r="G209" s="274"/>
      <c r="H209" s="287">
        <f t="shared" si="32"/>
        <v>0</v>
      </c>
    </row>
    <row r="210" spans="1:15" ht="18.600000000000001" hidden="1" outlineLevel="1" x14ac:dyDescent="0.45">
      <c r="A210" s="14"/>
      <c r="B210" s="13">
        <v>500</v>
      </c>
      <c r="C210" s="310"/>
      <c r="D210" s="13"/>
      <c r="E210" s="310"/>
      <c r="F210" s="225"/>
      <c r="G210" s="274"/>
      <c r="H210" s="287">
        <f t="shared" si="32"/>
        <v>0</v>
      </c>
    </row>
    <row r="211" spans="1:15" ht="18.600000000000001" hidden="1" outlineLevel="1" x14ac:dyDescent="0.45">
      <c r="A211" s="14"/>
      <c r="B211" s="13">
        <v>500</v>
      </c>
      <c r="C211" s="310"/>
      <c r="D211" s="13"/>
      <c r="E211" s="310"/>
      <c r="F211" s="225"/>
      <c r="G211" s="274"/>
    </row>
    <row r="212" spans="1:15" ht="18.600000000000001" hidden="1" outlineLevel="1" x14ac:dyDescent="0.45">
      <c r="B212" s="13">
        <v>500</v>
      </c>
      <c r="C212" s="310"/>
      <c r="D212" s="13"/>
      <c r="E212" s="310"/>
    </row>
    <row r="213" spans="1:15" ht="63.75" customHeight="1" collapsed="1" thickBot="1" x14ac:dyDescent="0.5">
      <c r="A213" s="22" t="s">
        <v>28</v>
      </c>
      <c r="B213" s="21" t="s">
        <v>29</v>
      </c>
      <c r="C213" s="309" t="s">
        <v>160</v>
      </c>
      <c r="D213" s="104" t="s">
        <v>161</v>
      </c>
      <c r="E213" s="352" t="s">
        <v>159</v>
      </c>
    </row>
    <row r="214" spans="1:15" ht="19.2" thickBot="1" x14ac:dyDescent="0.5">
      <c r="A214" s="57">
        <f>SUM(D215:D230)</f>
        <v>134800</v>
      </c>
      <c r="B214" s="26" t="s">
        <v>4</v>
      </c>
      <c r="C214" s="305" t="s">
        <v>5</v>
      </c>
      <c r="D214" s="105">
        <f>SUM(D215:D236)</f>
        <v>134800</v>
      </c>
      <c r="E214" s="353">
        <f>SUM(F215:F230)</f>
        <v>86040</v>
      </c>
      <c r="F214" s="459"/>
      <c r="G214" s="460"/>
      <c r="H214" s="460"/>
    </row>
    <row r="215" spans="1:15" ht="33.6" thickBot="1" x14ac:dyDescent="0.5">
      <c r="A215" s="3" t="s">
        <v>80</v>
      </c>
      <c r="B215" s="191">
        <v>2000</v>
      </c>
      <c r="C215" s="340">
        <v>19</v>
      </c>
      <c r="D215" s="15">
        <f t="shared" ref="D215:D230" si="33">B215*C215</f>
        <v>38000</v>
      </c>
      <c r="E215" s="340">
        <f>C215</f>
        <v>19</v>
      </c>
      <c r="F215" s="402">
        <f>E215*B215</f>
        <v>38000</v>
      </c>
      <c r="G215" s="274"/>
      <c r="J215" s="27" t="s">
        <v>74</v>
      </c>
      <c r="K215" s="28" t="s">
        <v>48</v>
      </c>
      <c r="L215" s="29" t="s">
        <v>49</v>
      </c>
      <c r="M215" s="29" t="s">
        <v>50</v>
      </c>
      <c r="N215" s="30" t="s">
        <v>51</v>
      </c>
      <c r="O215" s="31">
        <v>3000</v>
      </c>
    </row>
    <row r="216" spans="1:15" s="74" customFormat="1" ht="35.4" customHeight="1" thickBot="1" x14ac:dyDescent="0.35">
      <c r="A216" s="49" t="s">
        <v>81</v>
      </c>
      <c r="B216" s="50">
        <v>2000</v>
      </c>
      <c r="C216" s="341">
        <f>50/2.5</f>
        <v>20</v>
      </c>
      <c r="D216" s="45">
        <f t="shared" si="33"/>
        <v>40000</v>
      </c>
      <c r="E216" s="341">
        <f t="shared" ref="E216:E231" si="34">C216</f>
        <v>20</v>
      </c>
      <c r="F216" s="399">
        <f>E216*B216</f>
        <v>40000</v>
      </c>
      <c r="G216" s="276"/>
      <c r="J216" s="231">
        <v>10</v>
      </c>
      <c r="K216" s="228">
        <v>3</v>
      </c>
      <c r="L216" s="139">
        <f>J216*K216*10</f>
        <v>300</v>
      </c>
      <c r="M216" s="140">
        <f>L216*1.6</f>
        <v>480</v>
      </c>
      <c r="N216" s="141">
        <f>M216/25</f>
        <v>19.2</v>
      </c>
      <c r="O216" s="229">
        <f>N216*O215</f>
        <v>57600</v>
      </c>
    </row>
    <row r="217" spans="1:15" ht="18.600000000000001" x14ac:dyDescent="0.45">
      <c r="A217" s="84" t="s">
        <v>135</v>
      </c>
      <c r="B217" s="50">
        <v>2000</v>
      </c>
      <c r="C217" s="340"/>
      <c r="D217" s="13">
        <f t="shared" si="33"/>
        <v>0</v>
      </c>
      <c r="E217" s="340">
        <f t="shared" si="34"/>
        <v>0</v>
      </c>
      <c r="F217" s="225"/>
      <c r="G217" s="274"/>
      <c r="H217" s="287">
        <f t="shared" ref="H217:H231" si="35">E217*B217</f>
        <v>0</v>
      </c>
    </row>
    <row r="218" spans="1:15" ht="18.600000000000001" x14ac:dyDescent="0.45">
      <c r="A218" s="221" t="s">
        <v>190</v>
      </c>
      <c r="B218" s="13">
        <v>720</v>
      </c>
      <c r="C218" s="340">
        <v>10</v>
      </c>
      <c r="D218" s="13">
        <f>B218*C218</f>
        <v>7200</v>
      </c>
      <c r="E218" s="340">
        <v>2</v>
      </c>
      <c r="F218" s="442">
        <f>E218*B218</f>
        <v>1440</v>
      </c>
      <c r="G218" s="274"/>
    </row>
    <row r="219" spans="1:15" ht="18.600000000000001" x14ac:dyDescent="0.45">
      <c r="A219" s="14" t="s">
        <v>83</v>
      </c>
      <c r="B219" s="13">
        <v>400</v>
      </c>
      <c r="C219" s="368">
        <v>70</v>
      </c>
      <c r="D219" s="13">
        <f t="shared" si="33"/>
        <v>28000</v>
      </c>
      <c r="E219" s="368">
        <f t="shared" si="34"/>
        <v>70</v>
      </c>
      <c r="F219" s="225"/>
      <c r="G219" s="274"/>
      <c r="H219" s="287">
        <f t="shared" si="35"/>
        <v>28000</v>
      </c>
    </row>
    <row r="220" spans="1:15" ht="18.600000000000001" x14ac:dyDescent="0.45">
      <c r="A220" s="14" t="s">
        <v>149</v>
      </c>
      <c r="B220" s="13">
        <v>1600</v>
      </c>
      <c r="C220" s="342"/>
      <c r="D220" s="13">
        <f t="shared" si="33"/>
        <v>0</v>
      </c>
      <c r="E220" s="342">
        <f t="shared" si="34"/>
        <v>0</v>
      </c>
      <c r="F220" s="225"/>
      <c r="G220" s="274"/>
      <c r="H220" s="287">
        <f t="shared" si="35"/>
        <v>0</v>
      </c>
    </row>
    <row r="221" spans="1:15" ht="18.600000000000001" x14ac:dyDescent="0.45">
      <c r="A221" s="14" t="s">
        <v>150</v>
      </c>
      <c r="B221" s="13">
        <v>3000</v>
      </c>
      <c r="C221" s="340"/>
      <c r="D221" s="13">
        <f t="shared" si="33"/>
        <v>0</v>
      </c>
      <c r="E221" s="340">
        <f t="shared" si="34"/>
        <v>0</v>
      </c>
      <c r="F221" s="225"/>
      <c r="G221" s="274"/>
      <c r="H221" s="287">
        <f t="shared" si="35"/>
        <v>0</v>
      </c>
    </row>
    <row r="222" spans="1:15" ht="18.600000000000001" x14ac:dyDescent="0.45">
      <c r="A222" s="14" t="s">
        <v>136</v>
      </c>
      <c r="B222" s="13">
        <v>3000</v>
      </c>
      <c r="C222" s="343">
        <v>4</v>
      </c>
      <c r="D222" s="13">
        <f t="shared" si="33"/>
        <v>12000</v>
      </c>
      <c r="E222" s="343">
        <f t="shared" si="34"/>
        <v>4</v>
      </c>
      <c r="F222" s="225"/>
      <c r="G222" s="274"/>
      <c r="H222" s="287">
        <f t="shared" si="35"/>
        <v>12000</v>
      </c>
    </row>
    <row r="223" spans="1:15" ht="18.600000000000001" x14ac:dyDescent="0.45">
      <c r="A223" s="14" t="s">
        <v>117</v>
      </c>
      <c r="B223" s="13">
        <v>5000</v>
      </c>
      <c r="C223" s="344"/>
      <c r="D223" s="13">
        <f t="shared" si="33"/>
        <v>0</v>
      </c>
      <c r="E223" s="344">
        <f t="shared" si="34"/>
        <v>0</v>
      </c>
      <c r="F223" s="225"/>
      <c r="G223" s="274"/>
      <c r="H223" s="287">
        <f t="shared" si="35"/>
        <v>0</v>
      </c>
    </row>
    <row r="224" spans="1:15" ht="18.600000000000001" x14ac:dyDescent="0.45">
      <c r="A224" s="14" t="s">
        <v>157</v>
      </c>
      <c r="B224" s="13">
        <v>800</v>
      </c>
      <c r="C224" s="345"/>
      <c r="D224" s="13">
        <f t="shared" si="33"/>
        <v>0</v>
      </c>
      <c r="E224" s="345">
        <f t="shared" si="34"/>
        <v>0</v>
      </c>
      <c r="F224" s="225"/>
      <c r="G224" s="274"/>
      <c r="H224" s="287">
        <f t="shared" si="35"/>
        <v>0</v>
      </c>
    </row>
    <row r="225" spans="1:8" ht="18.600000000000001" x14ac:dyDescent="0.45">
      <c r="A225" s="14" t="s">
        <v>151</v>
      </c>
      <c r="B225" s="13">
        <v>1400</v>
      </c>
      <c r="C225" s="345"/>
      <c r="D225" s="13">
        <f t="shared" si="33"/>
        <v>0</v>
      </c>
      <c r="E225" s="345">
        <f t="shared" si="34"/>
        <v>0</v>
      </c>
      <c r="F225" s="225"/>
      <c r="G225" s="274"/>
      <c r="H225" s="287">
        <f t="shared" si="35"/>
        <v>0</v>
      </c>
    </row>
    <row r="226" spans="1:8" ht="18.600000000000001" x14ac:dyDescent="0.45">
      <c r="A226" s="97" t="s">
        <v>137</v>
      </c>
      <c r="B226" s="13">
        <v>300</v>
      </c>
      <c r="C226" s="346">
        <v>10</v>
      </c>
      <c r="D226" s="99">
        <f t="shared" si="33"/>
        <v>3000</v>
      </c>
      <c r="E226" s="346">
        <f t="shared" si="34"/>
        <v>10</v>
      </c>
      <c r="F226" s="225"/>
      <c r="G226" s="274"/>
      <c r="H226" s="287">
        <f t="shared" si="35"/>
        <v>3000</v>
      </c>
    </row>
    <row r="227" spans="1:8" ht="18.600000000000001" x14ac:dyDescent="0.45">
      <c r="A227" s="97" t="s">
        <v>138</v>
      </c>
      <c r="B227" s="13">
        <v>220</v>
      </c>
      <c r="C227" s="388">
        <v>30</v>
      </c>
      <c r="D227" s="99">
        <f t="shared" si="33"/>
        <v>6600</v>
      </c>
      <c r="E227" s="346">
        <f t="shared" si="34"/>
        <v>30</v>
      </c>
      <c r="F227" s="399">
        <f>E227*B227</f>
        <v>6600</v>
      </c>
      <c r="G227" s="274"/>
    </row>
    <row r="228" spans="1:8" ht="18.600000000000001" x14ac:dyDescent="0.45">
      <c r="A228" s="98"/>
      <c r="B228" s="13"/>
      <c r="C228" s="307"/>
      <c r="D228" s="99">
        <f t="shared" si="33"/>
        <v>0</v>
      </c>
      <c r="E228" s="307">
        <f t="shared" si="34"/>
        <v>0</v>
      </c>
      <c r="F228" s="225"/>
      <c r="G228" s="274"/>
      <c r="H228" s="287">
        <f t="shared" si="35"/>
        <v>0</v>
      </c>
    </row>
    <row r="229" spans="1:8" ht="18.600000000000001" x14ac:dyDescent="0.45">
      <c r="A229" s="97" t="s">
        <v>146</v>
      </c>
      <c r="B229" s="13">
        <v>2000</v>
      </c>
      <c r="C229" s="347"/>
      <c r="D229" s="99">
        <f t="shared" si="33"/>
        <v>0</v>
      </c>
      <c r="E229" s="347">
        <f t="shared" si="34"/>
        <v>0</v>
      </c>
      <c r="F229" s="225"/>
      <c r="G229" s="274"/>
      <c r="H229" s="287">
        <f t="shared" si="35"/>
        <v>0</v>
      </c>
    </row>
    <row r="230" spans="1:8" ht="18.600000000000001" x14ac:dyDescent="0.45">
      <c r="A230" s="97" t="s">
        <v>147</v>
      </c>
      <c r="B230" s="13">
        <v>360</v>
      </c>
      <c r="C230" s="346"/>
      <c r="D230" s="99">
        <f t="shared" si="33"/>
        <v>0</v>
      </c>
      <c r="E230" s="346">
        <f t="shared" si="34"/>
        <v>0</v>
      </c>
      <c r="F230" s="225"/>
      <c r="G230" s="274"/>
      <c r="H230" s="287">
        <f t="shared" si="35"/>
        <v>0</v>
      </c>
    </row>
    <row r="231" spans="1:8" x14ac:dyDescent="0.45">
      <c r="B231" s="100"/>
      <c r="C231" s="336"/>
      <c r="E231" s="336">
        <f t="shared" si="34"/>
        <v>0</v>
      </c>
      <c r="H231" s="287">
        <f t="shared" si="35"/>
        <v>0</v>
      </c>
    </row>
  </sheetData>
  <mergeCells count="20">
    <mergeCell ref="F136:H136"/>
    <mergeCell ref="F161:H161"/>
    <mergeCell ref="F70:H70"/>
    <mergeCell ref="F49:H49"/>
    <mergeCell ref="J99:L99"/>
    <mergeCell ref="A5:F5"/>
    <mergeCell ref="B6:D6"/>
    <mergeCell ref="F14:H14"/>
    <mergeCell ref="F8:H8"/>
    <mergeCell ref="H7:J7"/>
    <mergeCell ref="F118:H118"/>
    <mergeCell ref="F154:H154"/>
    <mergeCell ref="A4:E4"/>
    <mergeCell ref="B1:D1"/>
    <mergeCell ref="F214:H214"/>
    <mergeCell ref="F196:H196"/>
    <mergeCell ref="F32:H32"/>
    <mergeCell ref="F99:H99"/>
    <mergeCell ref="F89:H89"/>
    <mergeCell ref="F179:H179"/>
  </mergeCells>
  <hyperlinks>
    <hyperlink ref="B6" r:id="rId1"/>
  </hyperlinks>
  <pageMargins left="0.70866141732283472" right="0.70866141732283472" top="0.33" bottom="0.2" header="0.24" footer="0.19685039370078741"/>
  <pageSetup paperSize="9" scale="5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Összesítés</vt:lpstr>
      <vt:lpstr>Díj</vt:lpstr>
      <vt:lpstr>Anyag</vt:lpstr>
      <vt:lpstr>Anyag!Print_Area</vt:lpstr>
      <vt:lpstr>Díj!Print_Area</vt:lpstr>
      <vt:lpstr>Összesítés!Print_Area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cp:lastPrinted>2014-12-14T20:22:01Z</cp:lastPrinted>
  <dcterms:created xsi:type="dcterms:W3CDTF">2013-09-06T04:46:12Z</dcterms:created>
  <dcterms:modified xsi:type="dcterms:W3CDTF">2020-01-28T10:29:34Z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